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Impor. Petrol. Prod. 1995-2019" sheetId="1" r:id="rId1"/>
    <sheet name="Petroleum Products" sheetId="3" r:id="rId2"/>
    <sheet name="Yearly imported petrol. prod." sheetId="4" r:id="rId3"/>
  </sheets>
  <calcPr calcId="124519"/>
</workbook>
</file>

<file path=xl/calcChain.xml><?xml version="1.0" encoding="utf-8"?>
<calcChain xmlns="http://schemas.openxmlformats.org/spreadsheetml/2006/main">
  <c r="O75" i="4"/>
  <c r="P75"/>
  <c r="Q75"/>
  <c r="R75"/>
  <c r="S75"/>
  <c r="T75"/>
  <c r="U75"/>
  <c r="V75"/>
  <c r="W75"/>
  <c r="X75"/>
  <c r="Y75"/>
  <c r="Q77"/>
  <c r="W77"/>
  <c r="X77"/>
  <c r="Y77"/>
  <c r="O78"/>
  <c r="P78"/>
  <c r="Q78"/>
  <c r="R78"/>
  <c r="S78"/>
  <c r="T78"/>
  <c r="U78"/>
  <c r="V78"/>
  <c r="W78"/>
  <c r="X78"/>
  <c r="Y78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C74"/>
  <c r="J71"/>
  <c r="K71"/>
  <c r="L71"/>
  <c r="R71"/>
  <c r="S71"/>
  <c r="T71"/>
  <c r="U71"/>
  <c r="J72"/>
  <c r="K72"/>
  <c r="L72"/>
  <c r="M72"/>
  <c r="N72"/>
  <c r="O72"/>
  <c r="P72"/>
  <c r="Q72"/>
  <c r="R72"/>
  <c r="S72"/>
  <c r="T72"/>
  <c r="U72"/>
  <c r="V72"/>
  <c r="W72"/>
  <c r="X72"/>
  <c r="Y72"/>
  <c r="J73"/>
  <c r="K73"/>
  <c r="L73"/>
  <c r="M73"/>
  <c r="N73"/>
  <c r="O73"/>
  <c r="P73"/>
  <c r="Q73"/>
  <c r="R73"/>
  <c r="S73"/>
  <c r="T73"/>
  <c r="U73"/>
  <c r="V73"/>
  <c r="W73"/>
  <c r="X73"/>
  <c r="Y73"/>
  <c r="J67"/>
  <c r="K67"/>
  <c r="L67"/>
  <c r="M67"/>
  <c r="N67"/>
  <c r="O67"/>
  <c r="P67"/>
  <c r="Q67"/>
  <c r="R67"/>
  <c r="S67"/>
  <c r="T67"/>
  <c r="U67"/>
  <c r="V67"/>
  <c r="W67"/>
  <c r="X67"/>
  <c r="Y67"/>
  <c r="J68"/>
  <c r="K68"/>
  <c r="L68"/>
  <c r="M68"/>
  <c r="N68"/>
  <c r="Q68"/>
  <c r="T68"/>
  <c r="W68"/>
  <c r="X68"/>
  <c r="Y68"/>
  <c r="J69"/>
  <c r="K69"/>
  <c r="L69"/>
  <c r="M69"/>
  <c r="N69"/>
  <c r="O69"/>
  <c r="P69"/>
  <c r="Q69"/>
  <c r="R69"/>
  <c r="S69"/>
  <c r="T69"/>
  <c r="U69"/>
  <c r="V69"/>
  <c r="W69"/>
  <c r="X69"/>
  <c r="Y69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C70"/>
  <c r="J66"/>
  <c r="K66"/>
  <c r="L66"/>
  <c r="M66"/>
  <c r="N66"/>
  <c r="P66"/>
  <c r="Q66"/>
  <c r="R66"/>
  <c r="S66"/>
  <c r="T66"/>
  <c r="U66"/>
  <c r="V66"/>
  <c r="W66"/>
  <c r="X66"/>
  <c r="Y66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J60"/>
  <c r="K60"/>
  <c r="L60"/>
  <c r="M60"/>
  <c r="N60"/>
  <c r="O60"/>
  <c r="P60"/>
  <c r="Q60"/>
  <c r="R60"/>
  <c r="S60"/>
  <c r="T60"/>
  <c r="U60"/>
  <c r="V60"/>
  <c r="W60"/>
  <c r="X60"/>
  <c r="Y60"/>
  <c r="J61"/>
  <c r="K61"/>
  <c r="L61"/>
  <c r="M61"/>
  <c r="N61"/>
  <c r="O61"/>
  <c r="P61"/>
  <c r="Q61"/>
  <c r="R61"/>
  <c r="S61"/>
  <c r="T61"/>
  <c r="U61"/>
  <c r="V61"/>
  <c r="W61"/>
  <c r="X61"/>
  <c r="Y61"/>
  <c r="J62"/>
  <c r="K62"/>
  <c r="L62"/>
  <c r="M62"/>
  <c r="N62"/>
  <c r="O62"/>
  <c r="P62"/>
  <c r="Q62"/>
  <c r="R62"/>
  <c r="S62"/>
  <c r="T62"/>
  <c r="U62"/>
  <c r="V62"/>
  <c r="W62"/>
  <c r="X62"/>
  <c r="Y62"/>
  <c r="C63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J58"/>
  <c r="K58"/>
  <c r="L58"/>
  <c r="M58"/>
  <c r="C59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J53"/>
  <c r="K53"/>
  <c r="L53"/>
  <c r="M53"/>
  <c r="N53"/>
  <c r="O53"/>
  <c r="P53"/>
  <c r="Q53"/>
  <c r="R53"/>
  <c r="S53"/>
  <c r="T53"/>
  <c r="U53"/>
  <c r="V53"/>
  <c r="W53"/>
  <c r="X53"/>
  <c r="Y53"/>
  <c r="J54"/>
  <c r="K54"/>
  <c r="L54"/>
  <c r="M54"/>
  <c r="N54"/>
  <c r="O54"/>
  <c r="P54"/>
  <c r="Q54"/>
  <c r="R54"/>
  <c r="S54"/>
  <c r="T54"/>
  <c r="U54"/>
  <c r="V54"/>
  <c r="W54"/>
  <c r="X54"/>
  <c r="Y54"/>
  <c r="J55"/>
  <c r="K55"/>
  <c r="L55"/>
  <c r="M55"/>
  <c r="C56"/>
  <c r="C52"/>
  <c r="J50"/>
  <c r="K50"/>
  <c r="L50"/>
  <c r="M50"/>
  <c r="N50"/>
  <c r="O50"/>
  <c r="P50"/>
  <c r="Q50"/>
  <c r="R50"/>
  <c r="S50"/>
  <c r="T50"/>
  <c r="U50"/>
  <c r="V50"/>
  <c r="W50"/>
  <c r="X50"/>
  <c r="Y50"/>
  <c r="J51"/>
  <c r="K51"/>
  <c r="L51"/>
  <c r="M51"/>
  <c r="N51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LL71"/>
  <c r="KY71"/>
  <c r="KL71"/>
  <c r="JY71"/>
  <c r="JL71"/>
  <c r="IY71"/>
  <c r="IL71"/>
  <c r="HY71"/>
  <c r="HL71"/>
  <c r="GY71"/>
  <c r="GL71"/>
  <c r="FY71"/>
  <c r="FL71"/>
  <c r="EY71"/>
  <c r="EL71"/>
  <c r="DY71"/>
  <c r="DL71"/>
  <c r="CY71"/>
  <c r="Z17"/>
  <c r="Z36" s="1"/>
  <c r="Z23" s="1"/>
  <c r="AA36"/>
  <c r="AA31" s="1"/>
  <c r="KJ34" i="3"/>
  <c r="JY34"/>
  <c r="JM34"/>
  <c r="FE35"/>
  <c r="FF35"/>
  <c r="FG35"/>
  <c r="FH35"/>
  <c r="FI35"/>
  <c r="FJ35"/>
  <c r="FL35"/>
  <c r="FM35"/>
  <c r="FN35"/>
  <c r="FP35"/>
  <c r="FQ35"/>
  <c r="FR35"/>
  <c r="FS35"/>
  <c r="FT35"/>
  <c r="FU35"/>
  <c r="FV35"/>
  <c r="FW35"/>
  <c r="FX35"/>
  <c r="FY35"/>
  <c r="FZ35"/>
  <c r="GA35"/>
  <c r="GC35"/>
  <c r="GD35"/>
  <c r="GE35"/>
  <c r="GF35"/>
  <c r="GG35"/>
  <c r="GH35"/>
  <c r="GI35"/>
  <c r="GJ35"/>
  <c r="GK35"/>
  <c r="GL35"/>
  <c r="GM35"/>
  <c r="GN35"/>
  <c r="GP35"/>
  <c r="GQ35"/>
  <c r="GR35"/>
  <c r="GS35"/>
  <c r="GT35"/>
  <c r="GU35"/>
  <c r="GV35"/>
  <c r="GW35"/>
  <c r="GX35"/>
  <c r="GY35"/>
  <c r="GZ35"/>
  <c r="HA35"/>
  <c r="HC35"/>
  <c r="HD35"/>
  <c r="HE35"/>
  <c r="HF35"/>
  <c r="HG35"/>
  <c r="HH35"/>
  <c r="HI35"/>
  <c r="HJ35"/>
  <c r="HK35"/>
  <c r="HL35"/>
  <c r="HM35"/>
  <c r="HN35"/>
  <c r="HP35"/>
  <c r="HQ35"/>
  <c r="HR35"/>
  <c r="HS35"/>
  <c r="HT35"/>
  <c r="HU35"/>
  <c r="HV35"/>
  <c r="HW35"/>
  <c r="HX35"/>
  <c r="HY35"/>
  <c r="HZ35"/>
  <c r="IA35"/>
  <c r="IC35"/>
  <c r="ID35"/>
  <c r="IE35"/>
  <c r="IF35"/>
  <c r="IG35"/>
  <c r="IH35"/>
  <c r="II35"/>
  <c r="IJ35"/>
  <c r="IK35"/>
  <c r="IL35"/>
  <c r="IM35"/>
  <c r="IN35"/>
  <c r="IQ35"/>
  <c r="IR35"/>
  <c r="IS35"/>
  <c r="IT35"/>
  <c r="IU35"/>
  <c r="IX35"/>
  <c r="IY35"/>
  <c r="IZ35"/>
  <c r="JC35"/>
  <c r="JF35"/>
  <c r="JG35"/>
  <c r="JI35"/>
  <c r="JM35"/>
  <c r="JQ35"/>
  <c r="JS35"/>
  <c r="JT35"/>
  <c r="JX35"/>
  <c r="JZ35"/>
  <c r="KF35"/>
  <c r="KH35"/>
  <c r="KJ35"/>
  <c r="KM35"/>
  <c r="KP35"/>
  <c r="KR35"/>
  <c r="KT35"/>
  <c r="KU35"/>
  <c r="KV35"/>
  <c r="KW35"/>
  <c r="KZ35"/>
  <c r="LA35"/>
  <c r="LF35"/>
  <c r="LG35"/>
  <c r="LH35"/>
  <c r="LI35"/>
  <c r="LJ35"/>
  <c r="LK35"/>
  <c r="LL35"/>
  <c r="LM35"/>
  <c r="LN35"/>
  <c r="FC35"/>
  <c r="KO33"/>
  <c r="LE33"/>
  <c r="LE35" s="1"/>
  <c r="LD33"/>
  <c r="LD35" s="1"/>
  <c r="LC33"/>
  <c r="LC35" s="1"/>
  <c r="KX33"/>
  <c r="LB33" s="1"/>
  <c r="KY33"/>
  <c r="KY35" s="1"/>
  <c r="KS32"/>
  <c r="KS35" s="1"/>
  <c r="KQ32"/>
  <c r="KN32"/>
  <c r="KN35" s="1"/>
  <c r="KL32"/>
  <c r="KL35" s="1"/>
  <c r="KK32"/>
  <c r="KK35" s="1"/>
  <c r="KJ32"/>
  <c r="KI32"/>
  <c r="KI35" s="1"/>
  <c r="KG32"/>
  <c r="KG35" s="1"/>
  <c r="KE32"/>
  <c r="KE35" s="1"/>
  <c r="KD32"/>
  <c r="KD35" s="1"/>
  <c r="KC32"/>
  <c r="KO32" s="1"/>
  <c r="KA32"/>
  <c r="KA35" s="1"/>
  <c r="JY32"/>
  <c r="JY35" s="1"/>
  <c r="JX32"/>
  <c r="JW32"/>
  <c r="JW35" s="1"/>
  <c r="JV32"/>
  <c r="JV35" s="1"/>
  <c r="JU32"/>
  <c r="JU35" s="1"/>
  <c r="JS32"/>
  <c r="JR32"/>
  <c r="JR35" s="1"/>
  <c r="JP32"/>
  <c r="JP35" s="1"/>
  <c r="JN32"/>
  <c r="JN35" s="1"/>
  <c r="JL32"/>
  <c r="JL35" s="1"/>
  <c r="JK32"/>
  <c r="JK35" s="1"/>
  <c r="JJ32"/>
  <c r="JJ35" s="1"/>
  <c r="JH32"/>
  <c r="JH35" s="1"/>
  <c r="JG32"/>
  <c r="JE32"/>
  <c r="JE35" s="1"/>
  <c r="JD32"/>
  <c r="JD35" s="1"/>
  <c r="JA32"/>
  <c r="JA35" s="1"/>
  <c r="IY32"/>
  <c r="IW32"/>
  <c r="IW35" s="1"/>
  <c r="IV32"/>
  <c r="IV35" s="1"/>
  <c r="IP32"/>
  <c r="IP35" s="1"/>
  <c r="LO34"/>
  <c r="LO32"/>
  <c r="LB34"/>
  <c r="KO34"/>
  <c r="KB34"/>
  <c r="KB32"/>
  <c r="JO34"/>
  <c r="JB34"/>
  <c r="IO34"/>
  <c r="IO32"/>
  <c r="IO35" s="1"/>
  <c r="IB34"/>
  <c r="IB32"/>
  <c r="IB35" s="1"/>
  <c r="HO34"/>
  <c r="HO32"/>
  <c r="HO35" s="1"/>
  <c r="HB34"/>
  <c r="HB35" s="1"/>
  <c r="HB32"/>
  <c r="GO34"/>
  <c r="GO32"/>
  <c r="GO35" s="1"/>
  <c r="GB34"/>
  <c r="GB32"/>
  <c r="GB35" s="1"/>
  <c r="FO34"/>
  <c r="FK32"/>
  <c r="FK35" s="1"/>
  <c r="FD32"/>
  <c r="FO32" s="1"/>
  <c r="FO35" s="1"/>
  <c r="CN16"/>
  <c r="CL16"/>
  <c r="CL31" s="1"/>
  <c r="CI16"/>
  <c r="CI31" s="1"/>
  <c r="CF16"/>
  <c r="CF31" s="1"/>
  <c r="CE16"/>
  <c r="CC16"/>
  <c r="CC31" s="1"/>
  <c r="BX16"/>
  <c r="BX31" s="1"/>
  <c r="BU16"/>
  <c r="BU31" s="1"/>
  <c r="BP16"/>
  <c r="BP31" s="1"/>
  <c r="IP30"/>
  <c r="IQ30"/>
  <c r="IR30"/>
  <c r="IS30"/>
  <c r="IT30"/>
  <c r="IU30"/>
  <c r="IV30"/>
  <c r="IW30"/>
  <c r="IX30"/>
  <c r="IY30"/>
  <c r="IZ30"/>
  <c r="JA30"/>
  <c r="D36" i="4"/>
  <c r="D18" s="1"/>
  <c r="E36"/>
  <c r="E18" s="1"/>
  <c r="F36"/>
  <c r="F18" s="1"/>
  <c r="G36"/>
  <c r="G14" s="1"/>
  <c r="H36"/>
  <c r="H18" s="1"/>
  <c r="I36"/>
  <c r="I23" s="1"/>
  <c r="R36"/>
  <c r="R23" s="1"/>
  <c r="S36"/>
  <c r="S31" s="1"/>
  <c r="T35"/>
  <c r="U36"/>
  <c r="U31" s="1"/>
  <c r="V36"/>
  <c r="V23" s="1"/>
  <c r="W36"/>
  <c r="W23" s="1"/>
  <c r="X36"/>
  <c r="X35" s="1"/>
  <c r="T31"/>
  <c r="X23"/>
  <c r="T14"/>
  <c r="Q8"/>
  <c r="P22"/>
  <c r="P36" s="1"/>
  <c r="I9"/>
  <c r="C36"/>
  <c r="C31" s="1"/>
  <c r="J34"/>
  <c r="K34"/>
  <c r="K36" s="1"/>
  <c r="L34"/>
  <c r="L36" s="1"/>
  <c r="M34"/>
  <c r="M36" s="1"/>
  <c r="N34"/>
  <c r="O34"/>
  <c r="Y34"/>
  <c r="Y36" s="1"/>
  <c r="Y31" s="1"/>
  <c r="LN32"/>
  <c r="LA32"/>
  <c r="KN32"/>
  <c r="KA32"/>
  <c r="JN32"/>
  <c r="JA32"/>
  <c r="IN32"/>
  <c r="IA32"/>
  <c r="HN32"/>
  <c r="HA32"/>
  <c r="GN32"/>
  <c r="GA32"/>
  <c r="FN32"/>
  <c r="FA32"/>
  <c r="EN32"/>
  <c r="EA32"/>
  <c r="DN32"/>
  <c r="DA32"/>
  <c r="AB13" i="3"/>
  <c r="D31"/>
  <c r="E31"/>
  <c r="F31"/>
  <c r="G31"/>
  <c r="H31"/>
  <c r="I31"/>
  <c r="J31"/>
  <c r="K31"/>
  <c r="L31"/>
  <c r="M31"/>
  <c r="N31"/>
  <c r="P31"/>
  <c r="Q31"/>
  <c r="R31"/>
  <c r="S31"/>
  <c r="T31"/>
  <c r="U31"/>
  <c r="V31"/>
  <c r="W31"/>
  <c r="X31"/>
  <c r="Y31"/>
  <c r="Z31"/>
  <c r="AA31"/>
  <c r="AC31"/>
  <c r="AD31"/>
  <c r="AE31"/>
  <c r="AF31"/>
  <c r="AG31"/>
  <c r="AH31"/>
  <c r="AI31"/>
  <c r="AJ31"/>
  <c r="AK31"/>
  <c r="AL31"/>
  <c r="AM31"/>
  <c r="AN31"/>
  <c r="AP31"/>
  <c r="AQ31"/>
  <c r="AR31"/>
  <c r="AS31"/>
  <c r="AT31"/>
  <c r="AU31"/>
  <c r="AV31"/>
  <c r="AW31"/>
  <c r="AX31"/>
  <c r="AY31"/>
  <c r="AZ31"/>
  <c r="BA31"/>
  <c r="BC31"/>
  <c r="BD31"/>
  <c r="BE31"/>
  <c r="BF31"/>
  <c r="BG31"/>
  <c r="BH31"/>
  <c r="BI31"/>
  <c r="BJ31"/>
  <c r="BK31"/>
  <c r="BL31"/>
  <c r="BM31"/>
  <c r="BN31"/>
  <c r="BQ31"/>
  <c r="BR31"/>
  <c r="BS31"/>
  <c r="BT31"/>
  <c r="BV31"/>
  <c r="BW31"/>
  <c r="BY31"/>
  <c r="BZ31"/>
  <c r="CA31"/>
  <c r="CD31"/>
  <c r="CE31"/>
  <c r="CG31"/>
  <c r="CH31"/>
  <c r="CJ31"/>
  <c r="CK31"/>
  <c r="CM31"/>
  <c r="CN31"/>
  <c r="C31"/>
  <c r="DN30"/>
  <c r="DM30"/>
  <c r="DL30"/>
  <c r="DK30"/>
  <c r="DJ30"/>
  <c r="DI30"/>
  <c r="DH30"/>
  <c r="DG30"/>
  <c r="DF30"/>
  <c r="DE30"/>
  <c r="DD30"/>
  <c r="DC30"/>
  <c r="DN26"/>
  <c r="DM26"/>
  <c r="DL26"/>
  <c r="DK26"/>
  <c r="DJ26"/>
  <c r="DI26"/>
  <c r="DH26"/>
  <c r="DG26"/>
  <c r="DF26"/>
  <c r="DE26"/>
  <c r="DD26"/>
  <c r="DC26"/>
  <c r="DN23"/>
  <c r="DM23"/>
  <c r="DM27" s="1"/>
  <c r="DL23"/>
  <c r="DL27" s="1"/>
  <c r="DK23"/>
  <c r="DJ23"/>
  <c r="DJ27" s="1"/>
  <c r="DI23"/>
  <c r="DI27" s="1"/>
  <c r="DH23"/>
  <c r="DH27" s="1"/>
  <c r="DG23"/>
  <c r="DG27" s="1"/>
  <c r="DF23"/>
  <c r="DF27" s="1"/>
  <c r="DE23"/>
  <c r="DE27" s="1"/>
  <c r="DD23"/>
  <c r="DD27" s="1"/>
  <c r="DC23"/>
  <c r="DC27" s="1"/>
  <c r="DN20"/>
  <c r="DM20"/>
  <c r="DL20"/>
  <c r="DK20"/>
  <c r="DJ20"/>
  <c r="DI20"/>
  <c r="DH20"/>
  <c r="DG20"/>
  <c r="DF20"/>
  <c r="DE20"/>
  <c r="DD20"/>
  <c r="DC20"/>
  <c r="DD16"/>
  <c r="DE16"/>
  <c r="DF16"/>
  <c r="DG16"/>
  <c r="DH16"/>
  <c r="DI16"/>
  <c r="DJ16"/>
  <c r="DK16"/>
  <c r="DL16"/>
  <c r="DM16"/>
  <c r="DN16"/>
  <c r="DC16"/>
  <c r="DD13"/>
  <c r="DE13"/>
  <c r="DF13"/>
  <c r="DG13"/>
  <c r="DH13"/>
  <c r="DI13"/>
  <c r="DJ13"/>
  <c r="DK13"/>
  <c r="DL13"/>
  <c r="DM13"/>
  <c r="DN13"/>
  <c r="DC13"/>
  <c r="CQ9"/>
  <c r="CR9"/>
  <c r="CS9"/>
  <c r="CT9"/>
  <c r="CU9"/>
  <c r="CV9"/>
  <c r="CW9"/>
  <c r="CX9"/>
  <c r="CZ9"/>
  <c r="DA9"/>
  <c r="DC9"/>
  <c r="DD9"/>
  <c r="DE9"/>
  <c r="DF9"/>
  <c r="DG9"/>
  <c r="DH9"/>
  <c r="DI9"/>
  <c r="DJ9"/>
  <c r="DK9"/>
  <c r="DL9"/>
  <c r="DM9"/>
  <c r="DN9"/>
  <c r="CQ30"/>
  <c r="CR30"/>
  <c r="CS30"/>
  <c r="CT30"/>
  <c r="CU30"/>
  <c r="CV30"/>
  <c r="CW30"/>
  <c r="CX30"/>
  <c r="CZ30"/>
  <c r="DA30"/>
  <c r="CP30"/>
  <c r="CQ26"/>
  <c r="CR26"/>
  <c r="CS26"/>
  <c r="CT26"/>
  <c r="CU26"/>
  <c r="CV26"/>
  <c r="CW26"/>
  <c r="CX26"/>
  <c r="CZ26"/>
  <c r="DA26"/>
  <c r="CP26"/>
  <c r="CQ23"/>
  <c r="CR23"/>
  <c r="CS23"/>
  <c r="CT23"/>
  <c r="CU23"/>
  <c r="CV23"/>
  <c r="CW23"/>
  <c r="CX23"/>
  <c r="CZ23"/>
  <c r="DA23"/>
  <c r="CQ20"/>
  <c r="CR20"/>
  <c r="CS20"/>
  <c r="CT20"/>
  <c r="CU20"/>
  <c r="CV20"/>
  <c r="CW20"/>
  <c r="CX20"/>
  <c r="CZ20"/>
  <c r="DA20"/>
  <c r="CP23"/>
  <c r="CP20"/>
  <c r="CQ16"/>
  <c r="CR16"/>
  <c r="CS16"/>
  <c r="CT16"/>
  <c r="CU16"/>
  <c r="CV16"/>
  <c r="CW16"/>
  <c r="CX16"/>
  <c r="CY16"/>
  <c r="CY31" s="1"/>
  <c r="CZ16"/>
  <c r="DA16"/>
  <c r="CQ13"/>
  <c r="CR13"/>
  <c r="CS13"/>
  <c r="CT13"/>
  <c r="CU13"/>
  <c r="CV13"/>
  <c r="CW13"/>
  <c r="CX13"/>
  <c r="CZ13"/>
  <c r="DA13"/>
  <c r="CP16"/>
  <c r="CP13"/>
  <c r="DO29"/>
  <c r="DO28"/>
  <c r="DO25"/>
  <c r="DO24"/>
  <c r="DO22"/>
  <c r="DO21"/>
  <c r="DO19"/>
  <c r="DO18"/>
  <c r="DO17"/>
  <c r="DO15"/>
  <c r="DO14"/>
  <c r="DO12"/>
  <c r="DO11"/>
  <c r="DO10"/>
  <c r="DO8"/>
  <c r="DO7"/>
  <c r="DB29"/>
  <c r="DB28"/>
  <c r="DB25"/>
  <c r="DB24"/>
  <c r="DB22"/>
  <c r="DB21"/>
  <c r="DB19"/>
  <c r="DB18"/>
  <c r="DB17"/>
  <c r="DB15"/>
  <c r="DB14"/>
  <c r="DB12"/>
  <c r="DB11"/>
  <c r="DB10"/>
  <c r="DB8"/>
  <c r="DB7"/>
  <c r="CP9"/>
  <c r="CO27"/>
  <c r="CO20"/>
  <c r="CO9"/>
  <c r="CO13"/>
  <c r="CB27"/>
  <c r="CB20"/>
  <c r="CB9"/>
  <c r="CB13"/>
  <c r="BO27"/>
  <c r="BO20"/>
  <c r="BO16"/>
  <c r="BO9"/>
  <c r="BO13"/>
  <c r="BB27"/>
  <c r="BB20"/>
  <c r="BB16"/>
  <c r="BB9"/>
  <c r="BB13"/>
  <c r="AO27"/>
  <c r="AO20"/>
  <c r="AO16"/>
  <c r="AO9"/>
  <c r="AO13"/>
  <c r="AB27"/>
  <c r="AB20"/>
  <c r="AB16"/>
  <c r="AB9"/>
  <c r="O27"/>
  <c r="O20"/>
  <c r="O16"/>
  <c r="O13"/>
  <c r="O9"/>
  <c r="S23" i="4" l="1"/>
  <c r="S14"/>
  <c r="W9"/>
  <c r="S18"/>
  <c r="S35"/>
  <c r="W14"/>
  <c r="R18"/>
  <c r="W31"/>
  <c r="W35"/>
  <c r="AA23"/>
  <c r="AA18"/>
  <c r="AA14"/>
  <c r="AA9"/>
  <c r="Z18"/>
  <c r="AA35"/>
  <c r="T9"/>
  <c r="T23"/>
  <c r="X9"/>
  <c r="X31"/>
  <c r="X14"/>
  <c r="KB35" i="3"/>
  <c r="LB35"/>
  <c r="JO35"/>
  <c r="KO35"/>
  <c r="JO32"/>
  <c r="KX35"/>
  <c r="KC35"/>
  <c r="LO35"/>
  <c r="LB32"/>
  <c r="KQ35"/>
  <c r="FD35"/>
  <c r="P31" i="4"/>
  <c r="P35"/>
  <c r="P9"/>
  <c r="P14"/>
  <c r="P18"/>
  <c r="R9"/>
  <c r="R31"/>
  <c r="O36"/>
  <c r="O35" s="1"/>
  <c r="I31"/>
  <c r="L35"/>
  <c r="S9"/>
  <c r="W18"/>
  <c r="R35"/>
  <c r="Q36"/>
  <c r="Q9" s="1"/>
  <c r="N36"/>
  <c r="N35" s="1"/>
  <c r="J36"/>
  <c r="J35" s="1"/>
  <c r="K35"/>
  <c r="JB32" i="3"/>
  <c r="JB35" s="1"/>
  <c r="CW27"/>
  <c r="CW31" s="1"/>
  <c r="CS27"/>
  <c r="CS31" s="1"/>
  <c r="DG31"/>
  <c r="DC31"/>
  <c r="BO31"/>
  <c r="CB16"/>
  <c r="CB31" s="1"/>
  <c r="CZ27"/>
  <c r="CU27"/>
  <c r="CU31" s="1"/>
  <c r="CQ27"/>
  <c r="CQ31" s="1"/>
  <c r="DM31"/>
  <c r="DI31"/>
  <c r="DE31"/>
  <c r="O31"/>
  <c r="AO31"/>
  <c r="CP27"/>
  <c r="CP31" s="1"/>
  <c r="CZ31"/>
  <c r="DL31"/>
  <c r="DD31"/>
  <c r="AB31"/>
  <c r="CV27"/>
  <c r="CV31" s="1"/>
  <c r="CR27"/>
  <c r="CR31" s="1"/>
  <c r="DJ31"/>
  <c r="DF31"/>
  <c r="BB31"/>
  <c r="DH31"/>
  <c r="DN27"/>
  <c r="DN31" s="1"/>
  <c r="Z9" i="4"/>
  <c r="Z31"/>
  <c r="Z35"/>
  <c r="C9"/>
  <c r="C23"/>
  <c r="C18"/>
  <c r="E23"/>
  <c r="E14"/>
  <c r="Y35"/>
  <c r="Y18"/>
  <c r="Y9"/>
  <c r="Y14"/>
  <c r="Y23"/>
  <c r="CO16" i="3"/>
  <c r="CO31" s="1"/>
  <c r="V9" i="4"/>
  <c r="V31"/>
  <c r="V35"/>
  <c r="V18"/>
  <c r="U14"/>
  <c r="U18"/>
  <c r="U35"/>
  <c r="U9"/>
  <c r="U23"/>
  <c r="M35"/>
  <c r="P23"/>
  <c r="Z14"/>
  <c r="V14"/>
  <c r="R14"/>
  <c r="X18"/>
  <c r="T18"/>
  <c r="D9"/>
  <c r="E9"/>
  <c r="D14"/>
  <c r="I14"/>
  <c r="I18"/>
  <c r="H31"/>
  <c r="K31"/>
  <c r="K9"/>
  <c r="M23"/>
  <c r="M31"/>
  <c r="M18"/>
  <c r="M9"/>
  <c r="M14"/>
  <c r="G9"/>
  <c r="D31"/>
  <c r="H9"/>
  <c r="C14"/>
  <c r="H14"/>
  <c r="E31"/>
  <c r="G31"/>
  <c r="N18"/>
  <c r="J18"/>
  <c r="K23"/>
  <c r="G23"/>
  <c r="F14"/>
  <c r="K18"/>
  <c r="G18"/>
  <c r="L23"/>
  <c r="H23"/>
  <c r="D23"/>
  <c r="F9"/>
  <c r="K14"/>
  <c r="F31"/>
  <c r="F23"/>
  <c r="CX27" i="3"/>
  <c r="CX31" s="1"/>
  <c r="DK27"/>
  <c r="DK31" s="1"/>
  <c r="DO26"/>
  <c r="DO9"/>
  <c r="DO23"/>
  <c r="DO13"/>
  <c r="DO30"/>
  <c r="DO20"/>
  <c r="DO16"/>
  <c r="DA27"/>
  <c r="DA31" s="1"/>
  <c r="CT27"/>
  <c r="CT31" s="1"/>
  <c r="DB26"/>
  <c r="DB30"/>
  <c r="DB20"/>
  <c r="DB16"/>
  <c r="DB13"/>
  <c r="DB9"/>
  <c r="DB23"/>
  <c r="ET9"/>
  <c r="N31" i="4" l="1"/>
  <c r="O23"/>
  <c r="N23"/>
  <c r="N9"/>
  <c r="N14"/>
  <c r="Q31"/>
  <c r="Q35"/>
  <c r="Q23"/>
  <c r="Q14"/>
  <c r="Q18"/>
  <c r="J31"/>
  <c r="J9"/>
  <c r="J14"/>
  <c r="J23"/>
  <c r="O14"/>
  <c r="O9"/>
  <c r="O31"/>
  <c r="L18"/>
  <c r="L31"/>
  <c r="L9"/>
  <c r="L14"/>
  <c r="O18"/>
  <c r="DO27" i="3"/>
  <c r="DO31" s="1"/>
  <c r="DB27"/>
  <c r="DB31" s="1"/>
  <c r="DX16"/>
  <c r="DQ30"/>
  <c r="DR30"/>
  <c r="DS30"/>
  <c r="DT30"/>
  <c r="DU30"/>
  <c r="DV30"/>
  <c r="DW30"/>
  <c r="DX30"/>
  <c r="DY30"/>
  <c r="DZ30"/>
  <c r="EA30"/>
  <c r="EC30"/>
  <c r="ED30"/>
  <c r="EE30"/>
  <c r="EF30"/>
  <c r="EG30"/>
  <c r="EH30"/>
  <c r="EI30"/>
  <c r="EJ30"/>
  <c r="EK30"/>
  <c r="EL30"/>
  <c r="EM30"/>
  <c r="EN30"/>
  <c r="EP30"/>
  <c r="EQ30"/>
  <c r="ER30"/>
  <c r="ES30"/>
  <c r="ET30"/>
  <c r="EU30"/>
  <c r="EV30"/>
  <c r="EW30"/>
  <c r="EX30"/>
  <c r="EY30"/>
  <c r="EZ30"/>
  <c r="FA30"/>
  <c r="FC30"/>
  <c r="FD30"/>
  <c r="FE30"/>
  <c r="FF30"/>
  <c r="FG30"/>
  <c r="FH30"/>
  <c r="FI30"/>
  <c r="FJ30"/>
  <c r="FK30"/>
  <c r="FL30"/>
  <c r="FM30"/>
  <c r="FN30"/>
  <c r="FP30"/>
  <c r="FQ30"/>
  <c r="FR30"/>
  <c r="FS30"/>
  <c r="FT30"/>
  <c r="FU30"/>
  <c r="FV30"/>
  <c r="FW30"/>
  <c r="FX30"/>
  <c r="FY30"/>
  <c r="FZ30"/>
  <c r="GA30"/>
  <c r="GC30"/>
  <c r="GD30"/>
  <c r="GE30"/>
  <c r="GF30"/>
  <c r="GG30"/>
  <c r="GH30"/>
  <c r="GI30"/>
  <c r="GJ30"/>
  <c r="GK30"/>
  <c r="GL30"/>
  <c r="GM30"/>
  <c r="GN30"/>
  <c r="GP30"/>
  <c r="GQ30"/>
  <c r="GR30"/>
  <c r="GS30"/>
  <c r="GT30"/>
  <c r="GU30"/>
  <c r="GV30"/>
  <c r="GW30"/>
  <c r="GX30"/>
  <c r="GY30"/>
  <c r="GZ30"/>
  <c r="HA30"/>
  <c r="HC30"/>
  <c r="HD30"/>
  <c r="HE30"/>
  <c r="HF30"/>
  <c r="HG30"/>
  <c r="HH30"/>
  <c r="HI30"/>
  <c r="HJ30"/>
  <c r="HK30"/>
  <c r="HL30"/>
  <c r="HM30"/>
  <c r="HN30"/>
  <c r="HP30"/>
  <c r="HQ30"/>
  <c r="HR30"/>
  <c r="HS30"/>
  <c r="HT30"/>
  <c r="HU30"/>
  <c r="HV30"/>
  <c r="HW30"/>
  <c r="HX30"/>
  <c r="HY30"/>
  <c r="HZ30"/>
  <c r="IA30"/>
  <c r="IC30"/>
  <c r="ID30"/>
  <c r="IE30"/>
  <c r="IF30"/>
  <c r="IG30"/>
  <c r="IH30"/>
  <c r="II30"/>
  <c r="IJ30"/>
  <c r="IK30"/>
  <c r="IL30"/>
  <c r="IM30"/>
  <c r="IN30"/>
  <c r="JC30"/>
  <c r="JD30"/>
  <c r="JE30"/>
  <c r="JF30"/>
  <c r="JG30"/>
  <c r="JH30"/>
  <c r="JI30"/>
  <c r="JJ30"/>
  <c r="JK30"/>
  <c r="JL30"/>
  <c r="JM30"/>
  <c r="JN30"/>
  <c r="JP30"/>
  <c r="JQ30"/>
  <c r="JR30"/>
  <c r="JS30"/>
  <c r="JT30"/>
  <c r="JU30"/>
  <c r="JV30"/>
  <c r="JW30"/>
  <c r="JX30"/>
  <c r="JY30"/>
  <c r="JZ30"/>
  <c r="KA30"/>
  <c r="KC30"/>
  <c r="KD30"/>
  <c r="KE30"/>
  <c r="KF30"/>
  <c r="KG30"/>
  <c r="KH30"/>
  <c r="KI30"/>
  <c r="KJ30"/>
  <c r="KK30"/>
  <c r="KL30"/>
  <c r="KM30"/>
  <c r="KN30"/>
  <c r="KP30"/>
  <c r="KQ30"/>
  <c r="KR30"/>
  <c r="KS30"/>
  <c r="KT30"/>
  <c r="KU30"/>
  <c r="KV30"/>
  <c r="KW30"/>
  <c r="KX30"/>
  <c r="KY30"/>
  <c r="KZ30"/>
  <c r="LA30"/>
  <c r="LC30"/>
  <c r="LD30"/>
  <c r="LE30"/>
  <c r="LF30"/>
  <c r="LG30"/>
  <c r="LH30"/>
  <c r="LI30"/>
  <c r="LJ30"/>
  <c r="LK30"/>
  <c r="LL30"/>
  <c r="LM30"/>
  <c r="LN30"/>
  <c r="DP30"/>
  <c r="DS13"/>
  <c r="LN26"/>
  <c r="LM26"/>
  <c r="LL26"/>
  <c r="LK26"/>
  <c r="LJ26"/>
  <c r="LI26"/>
  <c r="LH26"/>
  <c r="LG26"/>
  <c r="LF26"/>
  <c r="LE26"/>
  <c r="LD26"/>
  <c r="LC26"/>
  <c r="LA26"/>
  <c r="LA27" s="1"/>
  <c r="KZ26"/>
  <c r="KZ27" s="1"/>
  <c r="KY26"/>
  <c r="KY27" s="1"/>
  <c r="KX26"/>
  <c r="KX27" s="1"/>
  <c r="KW26"/>
  <c r="KV26"/>
  <c r="KV27" s="1"/>
  <c r="KU26"/>
  <c r="KU27" s="1"/>
  <c r="KT26"/>
  <c r="KT27" s="1"/>
  <c r="KS26"/>
  <c r="KS27" s="1"/>
  <c r="KR26"/>
  <c r="KR27" s="1"/>
  <c r="KQ26"/>
  <c r="KQ27" s="1"/>
  <c r="KP26"/>
  <c r="KP27" s="1"/>
  <c r="KN26"/>
  <c r="KM26"/>
  <c r="KL26"/>
  <c r="KK26"/>
  <c r="KJ26"/>
  <c r="KI26"/>
  <c r="KI27" s="1"/>
  <c r="KH26"/>
  <c r="KG26"/>
  <c r="KF26"/>
  <c r="KE26"/>
  <c r="KE27" s="1"/>
  <c r="KD26"/>
  <c r="KC26"/>
  <c r="KA26"/>
  <c r="KA27" s="1"/>
  <c r="JZ26"/>
  <c r="JZ27" s="1"/>
  <c r="JY26"/>
  <c r="JY27" s="1"/>
  <c r="JX26"/>
  <c r="JX27" s="1"/>
  <c r="JW26"/>
  <c r="JV26"/>
  <c r="JV27" s="1"/>
  <c r="JU26"/>
  <c r="JU27" s="1"/>
  <c r="JT26"/>
  <c r="JT27" s="1"/>
  <c r="JS26"/>
  <c r="JS27" s="1"/>
  <c r="JR26"/>
  <c r="JR27" s="1"/>
  <c r="JQ26"/>
  <c r="JQ27" s="1"/>
  <c r="JP26"/>
  <c r="JP27" s="1"/>
  <c r="JN26"/>
  <c r="JM26"/>
  <c r="JM27" s="1"/>
  <c r="JL26"/>
  <c r="JK26"/>
  <c r="JJ26"/>
  <c r="JI26"/>
  <c r="JI27" s="1"/>
  <c r="JH26"/>
  <c r="JG26"/>
  <c r="JF26"/>
  <c r="JE26"/>
  <c r="JE27" s="1"/>
  <c r="JD26"/>
  <c r="JC26"/>
  <c r="JA26"/>
  <c r="JA27" s="1"/>
  <c r="IZ26"/>
  <c r="IZ27" s="1"/>
  <c r="IY26"/>
  <c r="IY27" s="1"/>
  <c r="IX26"/>
  <c r="IX27" s="1"/>
  <c r="IW26"/>
  <c r="IW27" s="1"/>
  <c r="IV26"/>
  <c r="IV27" s="1"/>
  <c r="IU26"/>
  <c r="IU27" s="1"/>
  <c r="IT26"/>
  <c r="IT27" s="1"/>
  <c r="IS26"/>
  <c r="IS27" s="1"/>
  <c r="IR26"/>
  <c r="IR27" s="1"/>
  <c r="IQ26"/>
  <c r="IQ27" s="1"/>
  <c r="IP26"/>
  <c r="IP27" s="1"/>
  <c r="IN26"/>
  <c r="IM26"/>
  <c r="IL26"/>
  <c r="IK26"/>
  <c r="IJ26"/>
  <c r="II26"/>
  <c r="IH26"/>
  <c r="IG26"/>
  <c r="IF26"/>
  <c r="IE26"/>
  <c r="IE27" s="1"/>
  <c r="ID26"/>
  <c r="IC26"/>
  <c r="IA26"/>
  <c r="IA27" s="1"/>
  <c r="HZ26"/>
  <c r="HZ27" s="1"/>
  <c r="HY26"/>
  <c r="HY27" s="1"/>
  <c r="HX26"/>
  <c r="HX27" s="1"/>
  <c r="HW26"/>
  <c r="HW27" s="1"/>
  <c r="HV26"/>
  <c r="HV27" s="1"/>
  <c r="HU26"/>
  <c r="HU27" s="1"/>
  <c r="HT26"/>
  <c r="HT27" s="1"/>
  <c r="HS26"/>
  <c r="HR26"/>
  <c r="HR27" s="1"/>
  <c r="HQ26"/>
  <c r="HQ27" s="1"/>
  <c r="HP26"/>
  <c r="HP27" s="1"/>
  <c r="HN26"/>
  <c r="HM26"/>
  <c r="HL26"/>
  <c r="HK26"/>
  <c r="HJ26"/>
  <c r="HI26"/>
  <c r="HH26"/>
  <c r="HG26"/>
  <c r="HF26"/>
  <c r="HE26"/>
  <c r="HE27" s="1"/>
  <c r="HD26"/>
  <c r="HC26"/>
  <c r="HA26"/>
  <c r="GZ26"/>
  <c r="GY26"/>
  <c r="GX26"/>
  <c r="GW26"/>
  <c r="GV26"/>
  <c r="GU26"/>
  <c r="GU27" s="1"/>
  <c r="GT26"/>
  <c r="GT27" s="1"/>
  <c r="GS26"/>
  <c r="GS27" s="1"/>
  <c r="GR26"/>
  <c r="GR27" s="1"/>
  <c r="GQ26"/>
  <c r="GQ27" s="1"/>
  <c r="GP26"/>
  <c r="GP27" s="1"/>
  <c r="GN26"/>
  <c r="GN27" s="1"/>
  <c r="GM26"/>
  <c r="GM27" s="1"/>
  <c r="GL26"/>
  <c r="GL27" s="1"/>
  <c r="GK26"/>
  <c r="GK27" s="1"/>
  <c r="GJ26"/>
  <c r="GJ27" s="1"/>
  <c r="GI26"/>
  <c r="GI27" s="1"/>
  <c r="GH26"/>
  <c r="GH27" s="1"/>
  <c r="GG26"/>
  <c r="GG27" s="1"/>
  <c r="GF26"/>
  <c r="GF27" s="1"/>
  <c r="GE26"/>
  <c r="GE27" s="1"/>
  <c r="GD26"/>
  <c r="GD27" s="1"/>
  <c r="GC26"/>
  <c r="GC27" s="1"/>
  <c r="GA26"/>
  <c r="FZ26"/>
  <c r="FZ27" s="1"/>
  <c r="FY26"/>
  <c r="FX26"/>
  <c r="FW26"/>
  <c r="FV26"/>
  <c r="FU26"/>
  <c r="FT26"/>
  <c r="FS26"/>
  <c r="FR26"/>
  <c r="FR27" s="1"/>
  <c r="FQ26"/>
  <c r="FP26"/>
  <c r="FN26"/>
  <c r="FM26"/>
  <c r="FL26"/>
  <c r="FK26"/>
  <c r="FJ26"/>
  <c r="FI26"/>
  <c r="FH26"/>
  <c r="FG26"/>
  <c r="FF26"/>
  <c r="FE26"/>
  <c r="FD26"/>
  <c r="FC26"/>
  <c r="FA26"/>
  <c r="FA27" s="1"/>
  <c r="EZ26"/>
  <c r="EZ27" s="1"/>
  <c r="EY26"/>
  <c r="EX26"/>
  <c r="EW26"/>
  <c r="EW27" s="1"/>
  <c r="EV26"/>
  <c r="EV27" s="1"/>
  <c r="EU26"/>
  <c r="ET26"/>
  <c r="ES26"/>
  <c r="ES27" s="1"/>
  <c r="ER26"/>
  <c r="ER27" s="1"/>
  <c r="EQ26"/>
  <c r="EP26"/>
  <c r="EN26"/>
  <c r="EM26"/>
  <c r="EM27" s="1"/>
  <c r="EL26"/>
  <c r="EL27" s="1"/>
  <c r="EK26"/>
  <c r="EK27" s="1"/>
  <c r="EJ26"/>
  <c r="EI26"/>
  <c r="EI27" s="1"/>
  <c r="EH26"/>
  <c r="EH27" s="1"/>
  <c r="EG26"/>
  <c r="EG27" s="1"/>
  <c r="EF26"/>
  <c r="EF27" s="1"/>
  <c r="EE26"/>
  <c r="EE27" s="1"/>
  <c r="ED26"/>
  <c r="ED27" s="1"/>
  <c r="EC26"/>
  <c r="EC27" s="1"/>
  <c r="EA26"/>
  <c r="EA27" s="1"/>
  <c r="DZ26"/>
  <c r="DZ27" s="1"/>
  <c r="DY26"/>
  <c r="DX26"/>
  <c r="DX27" s="1"/>
  <c r="DW26"/>
  <c r="DW27" s="1"/>
  <c r="DV26"/>
  <c r="DV27" s="1"/>
  <c r="DU26"/>
  <c r="DT26"/>
  <c r="DT27" s="1"/>
  <c r="DS26"/>
  <c r="DS27" s="1"/>
  <c r="DR26"/>
  <c r="DR27" s="1"/>
  <c r="DQ26"/>
  <c r="DP26"/>
  <c r="DP27" s="1"/>
  <c r="LO25"/>
  <c r="LB25"/>
  <c r="KO25"/>
  <c r="KB25"/>
  <c r="JO25"/>
  <c r="JB25"/>
  <c r="IO25"/>
  <c r="IB25"/>
  <c r="HO25"/>
  <c r="HB25"/>
  <c r="GO25"/>
  <c r="GB25"/>
  <c r="FO25"/>
  <c r="FB25"/>
  <c r="EO25"/>
  <c r="EB25"/>
  <c r="LO24"/>
  <c r="LB24"/>
  <c r="KO24"/>
  <c r="KB24"/>
  <c r="JO24"/>
  <c r="JB24"/>
  <c r="IO24"/>
  <c r="IB24"/>
  <c r="HO24"/>
  <c r="HB24"/>
  <c r="GO24"/>
  <c r="GB24"/>
  <c r="FO24"/>
  <c r="FB24"/>
  <c r="EO24"/>
  <c r="EB24"/>
  <c r="HA27"/>
  <c r="GZ27"/>
  <c r="GY27"/>
  <c r="GX27"/>
  <c r="GW27"/>
  <c r="GV27"/>
  <c r="HI27"/>
  <c r="HS27"/>
  <c r="IM27"/>
  <c r="II27"/>
  <c r="JW27"/>
  <c r="KM27"/>
  <c r="KW27"/>
  <c r="LG23"/>
  <c r="LO22"/>
  <c r="LO21"/>
  <c r="FV27"/>
  <c r="FN23"/>
  <c r="FN27" s="1"/>
  <c r="FM23"/>
  <c r="FL23"/>
  <c r="FK23"/>
  <c r="FK27" s="1"/>
  <c r="FJ23"/>
  <c r="FJ27" s="1"/>
  <c r="FI23"/>
  <c r="FH23"/>
  <c r="FG23"/>
  <c r="FG27" s="1"/>
  <c r="FF23"/>
  <c r="FF27" s="1"/>
  <c r="FE23"/>
  <c r="FD23"/>
  <c r="FC27"/>
  <c r="EN27"/>
  <c r="EJ27"/>
  <c r="EO22"/>
  <c r="EO21"/>
  <c r="EB22"/>
  <c r="EB21"/>
  <c r="LN20"/>
  <c r="LM20"/>
  <c r="LL20"/>
  <c r="LK20"/>
  <c r="LJ20"/>
  <c r="LI20"/>
  <c r="LH20"/>
  <c r="LG20"/>
  <c r="LF20"/>
  <c r="LE20"/>
  <c r="LD20"/>
  <c r="LC20"/>
  <c r="LO19"/>
  <c r="LO18"/>
  <c r="LO17"/>
  <c r="LA20"/>
  <c r="KZ20"/>
  <c r="KY20"/>
  <c r="KX20"/>
  <c r="KW20"/>
  <c r="KV20"/>
  <c r="KU20"/>
  <c r="KT20"/>
  <c r="KS20"/>
  <c r="KR20"/>
  <c r="KQ20"/>
  <c r="KP20"/>
  <c r="LB19"/>
  <c r="LB18"/>
  <c r="LB17"/>
  <c r="KN20"/>
  <c r="KM20"/>
  <c r="KL20"/>
  <c r="KK20"/>
  <c r="KJ20"/>
  <c r="KI20"/>
  <c r="KH20"/>
  <c r="KG20"/>
  <c r="KF20"/>
  <c r="KE20"/>
  <c r="KD20"/>
  <c r="KC20"/>
  <c r="KO19"/>
  <c r="KO18"/>
  <c r="KO17"/>
  <c r="KA20"/>
  <c r="JZ20"/>
  <c r="JY20"/>
  <c r="JX20"/>
  <c r="JW20"/>
  <c r="JV20"/>
  <c r="JU20"/>
  <c r="JT20"/>
  <c r="JS20"/>
  <c r="JR20"/>
  <c r="JQ20"/>
  <c r="JP20"/>
  <c r="KB19"/>
  <c r="KB18"/>
  <c r="KB17"/>
  <c r="JN20"/>
  <c r="JM20"/>
  <c r="JL20"/>
  <c r="JK20"/>
  <c r="JJ20"/>
  <c r="JI20"/>
  <c r="JH20"/>
  <c r="JG20"/>
  <c r="JF20"/>
  <c r="JE20"/>
  <c r="JD20"/>
  <c r="JC20"/>
  <c r="JO19"/>
  <c r="JO18"/>
  <c r="JO17"/>
  <c r="JA20"/>
  <c r="IZ20"/>
  <c r="IY20"/>
  <c r="IX20"/>
  <c r="IW20"/>
  <c r="IV20"/>
  <c r="IU20"/>
  <c r="IT20"/>
  <c r="IS20"/>
  <c r="IR20"/>
  <c r="IQ20"/>
  <c r="IP20"/>
  <c r="JB19"/>
  <c r="JB18"/>
  <c r="JB17"/>
  <c r="IN20"/>
  <c r="IM20"/>
  <c r="IL20"/>
  <c r="IK20"/>
  <c r="IJ20"/>
  <c r="II20"/>
  <c r="IH20"/>
  <c r="IG20"/>
  <c r="IF20"/>
  <c r="IE20"/>
  <c r="ID20"/>
  <c r="IC20"/>
  <c r="IO19"/>
  <c r="IO18"/>
  <c r="IO17"/>
  <c r="IA20"/>
  <c r="HZ20"/>
  <c r="HY20"/>
  <c r="HX20"/>
  <c r="HW20"/>
  <c r="HV20"/>
  <c r="HU20"/>
  <c r="HT20"/>
  <c r="HS20"/>
  <c r="HR20"/>
  <c r="HQ20"/>
  <c r="HP20"/>
  <c r="IB19"/>
  <c r="IB18"/>
  <c r="IB17"/>
  <c r="HN20"/>
  <c r="HM20"/>
  <c r="HL20"/>
  <c r="HK20"/>
  <c r="HJ20"/>
  <c r="HI20"/>
  <c r="HH20"/>
  <c r="HG20"/>
  <c r="HF20"/>
  <c r="HE20"/>
  <c r="HD20"/>
  <c r="HC20"/>
  <c r="HO19"/>
  <c r="HO18"/>
  <c r="HO17"/>
  <c r="HA20"/>
  <c r="GZ20"/>
  <c r="GY20"/>
  <c r="GX20"/>
  <c r="GW20"/>
  <c r="GV20"/>
  <c r="GU20"/>
  <c r="GT20"/>
  <c r="GS20"/>
  <c r="GR20"/>
  <c r="GQ20"/>
  <c r="GP20"/>
  <c r="HB19"/>
  <c r="HB18"/>
  <c r="HB17"/>
  <c r="GN20"/>
  <c r="GM20"/>
  <c r="GL20"/>
  <c r="GK20"/>
  <c r="GJ20"/>
  <c r="GI20"/>
  <c r="GH20"/>
  <c r="GG20"/>
  <c r="GF20"/>
  <c r="GE20"/>
  <c r="GD20"/>
  <c r="GC20"/>
  <c r="GO19"/>
  <c r="GO18"/>
  <c r="GO17"/>
  <c r="GA20"/>
  <c r="FZ20"/>
  <c r="FY20"/>
  <c r="FX20"/>
  <c r="FW20"/>
  <c r="FV20"/>
  <c r="FU20"/>
  <c r="FT20"/>
  <c r="FS20"/>
  <c r="FR20"/>
  <c r="FQ20"/>
  <c r="FP20"/>
  <c r="GB19"/>
  <c r="GB18"/>
  <c r="GB17"/>
  <c r="FN20"/>
  <c r="FM20"/>
  <c r="FL20"/>
  <c r="FK20"/>
  <c r="FJ20"/>
  <c r="FI20"/>
  <c r="FH20"/>
  <c r="FG20"/>
  <c r="FF20"/>
  <c r="FE20"/>
  <c r="FD20"/>
  <c r="FC20"/>
  <c r="FO19"/>
  <c r="FO18"/>
  <c r="FO17"/>
  <c r="FA20"/>
  <c r="EZ20"/>
  <c r="EY20"/>
  <c r="EX20"/>
  <c r="EW20"/>
  <c r="EV20"/>
  <c r="EU20"/>
  <c r="ET20"/>
  <c r="ES20"/>
  <c r="ER20"/>
  <c r="EQ20"/>
  <c r="EP20"/>
  <c r="FB19"/>
  <c r="FB18"/>
  <c r="FB17"/>
  <c r="EN20"/>
  <c r="EM20"/>
  <c r="EL20"/>
  <c r="EK20"/>
  <c r="EJ20"/>
  <c r="EI20"/>
  <c r="EH20"/>
  <c r="EG20"/>
  <c r="EF20"/>
  <c r="EE20"/>
  <c r="ED20"/>
  <c r="EC20"/>
  <c r="EO19"/>
  <c r="EO18"/>
  <c r="EO17"/>
  <c r="EA20"/>
  <c r="DZ20"/>
  <c r="DY20"/>
  <c r="DX20"/>
  <c r="DW20"/>
  <c r="DV20"/>
  <c r="DU20"/>
  <c r="DT20"/>
  <c r="DS20"/>
  <c r="DR20"/>
  <c r="DQ20"/>
  <c r="DP20"/>
  <c r="EB19"/>
  <c r="EB18"/>
  <c r="EB17"/>
  <c r="LN16"/>
  <c r="LM16"/>
  <c r="LL16"/>
  <c r="LK16"/>
  <c r="LJ16"/>
  <c r="LI16"/>
  <c r="LH16"/>
  <c r="LG16"/>
  <c r="LF16"/>
  <c r="LE16"/>
  <c r="LD16"/>
  <c r="LC16"/>
  <c r="LO15"/>
  <c r="LO14"/>
  <c r="LA16"/>
  <c r="KZ16"/>
  <c r="KY16"/>
  <c r="KX16"/>
  <c r="KW16"/>
  <c r="KV16"/>
  <c r="KU16"/>
  <c r="KT16"/>
  <c r="KS16"/>
  <c r="KR16"/>
  <c r="KQ16"/>
  <c r="KP16"/>
  <c r="LB15"/>
  <c r="LB14"/>
  <c r="KN16"/>
  <c r="KM16"/>
  <c r="KL16"/>
  <c r="KK16"/>
  <c r="KJ16"/>
  <c r="KI16"/>
  <c r="KH16"/>
  <c r="KG16"/>
  <c r="KF16"/>
  <c r="KE16"/>
  <c r="KD16"/>
  <c r="KC16"/>
  <c r="KO15"/>
  <c r="KO14"/>
  <c r="KA16"/>
  <c r="JZ16"/>
  <c r="JY16"/>
  <c r="JX16"/>
  <c r="JW16"/>
  <c r="JV16"/>
  <c r="JU16"/>
  <c r="JT16"/>
  <c r="JS16"/>
  <c r="JR16"/>
  <c r="JQ16"/>
  <c r="JP16"/>
  <c r="KB15"/>
  <c r="KB14"/>
  <c r="JN16"/>
  <c r="JM16"/>
  <c r="JL16"/>
  <c r="JK16"/>
  <c r="JJ16"/>
  <c r="JI16"/>
  <c r="JH16"/>
  <c r="JG16"/>
  <c r="JF16"/>
  <c r="JE16"/>
  <c r="JD16"/>
  <c r="JC16"/>
  <c r="JO15"/>
  <c r="JO14"/>
  <c r="JA16"/>
  <c r="IZ16"/>
  <c r="IY16"/>
  <c r="IX16"/>
  <c r="IW16"/>
  <c r="IV16"/>
  <c r="IU16"/>
  <c r="IT16"/>
  <c r="IS16"/>
  <c r="IR16"/>
  <c r="IQ16"/>
  <c r="IP16"/>
  <c r="JB15"/>
  <c r="JB14"/>
  <c r="IN16"/>
  <c r="IM16"/>
  <c r="IL16"/>
  <c r="IK16"/>
  <c r="IJ16"/>
  <c r="II16"/>
  <c r="IH16"/>
  <c r="IG16"/>
  <c r="IF16"/>
  <c r="IE16"/>
  <c r="ID16"/>
  <c r="IC16"/>
  <c r="IO15"/>
  <c r="IO14"/>
  <c r="IA16"/>
  <c r="HZ16"/>
  <c r="HY16"/>
  <c r="HX16"/>
  <c r="HW16"/>
  <c r="HV16"/>
  <c r="HU16"/>
  <c r="HT16"/>
  <c r="HS16"/>
  <c r="HR16"/>
  <c r="HQ16"/>
  <c r="HP16"/>
  <c r="IB15"/>
  <c r="IB14"/>
  <c r="HN16"/>
  <c r="HM16"/>
  <c r="HL16"/>
  <c r="HK16"/>
  <c r="HJ16"/>
  <c r="HI16"/>
  <c r="HH16"/>
  <c r="HG16"/>
  <c r="HF16"/>
  <c r="HE16"/>
  <c r="HD16"/>
  <c r="HC16"/>
  <c r="HO15"/>
  <c r="HO14"/>
  <c r="HA16"/>
  <c r="GZ16"/>
  <c r="GY16"/>
  <c r="GX16"/>
  <c r="GW16"/>
  <c r="GV16"/>
  <c r="GU16"/>
  <c r="GT16"/>
  <c r="GS16"/>
  <c r="GR16"/>
  <c r="GQ16"/>
  <c r="GP16"/>
  <c r="HB15"/>
  <c r="HB14"/>
  <c r="GN16"/>
  <c r="GM16"/>
  <c r="GL16"/>
  <c r="GK16"/>
  <c r="GJ16"/>
  <c r="GI16"/>
  <c r="GH16"/>
  <c r="GG16"/>
  <c r="GF16"/>
  <c r="GE16"/>
  <c r="GD16"/>
  <c r="GC16"/>
  <c r="GO15"/>
  <c r="GO14"/>
  <c r="GA16"/>
  <c r="FZ16"/>
  <c r="FY16"/>
  <c r="FX16"/>
  <c r="FW16"/>
  <c r="FV16"/>
  <c r="FU16"/>
  <c r="FT16"/>
  <c r="FS16"/>
  <c r="FR16"/>
  <c r="FQ16"/>
  <c r="FP16"/>
  <c r="GB15"/>
  <c r="GB14"/>
  <c r="FN16"/>
  <c r="FM16"/>
  <c r="FL16"/>
  <c r="FK16"/>
  <c r="FJ16"/>
  <c r="FI16"/>
  <c r="FH16"/>
  <c r="FG16"/>
  <c r="FF16"/>
  <c r="FE16"/>
  <c r="FD16"/>
  <c r="FC16"/>
  <c r="FO15"/>
  <c r="FO14"/>
  <c r="FA16"/>
  <c r="EZ16"/>
  <c r="EY16"/>
  <c r="EX16"/>
  <c r="EW16"/>
  <c r="EV16"/>
  <c r="EU16"/>
  <c r="ET16"/>
  <c r="ES16"/>
  <c r="ER16"/>
  <c r="EQ16"/>
  <c r="EP16"/>
  <c r="FB15"/>
  <c r="FB14"/>
  <c r="EN16"/>
  <c r="EM16"/>
  <c r="EL16"/>
  <c r="EK16"/>
  <c r="EJ16"/>
  <c r="EI16"/>
  <c r="EH16"/>
  <c r="EG16"/>
  <c r="EF16"/>
  <c r="EE16"/>
  <c r="ED16"/>
  <c r="EC16"/>
  <c r="EO15"/>
  <c r="EO14"/>
  <c r="EA16"/>
  <c r="DZ16"/>
  <c r="DY16"/>
  <c r="DW16"/>
  <c r="DV16"/>
  <c r="DU16"/>
  <c r="DT16"/>
  <c r="DS16"/>
  <c r="DR16"/>
  <c r="DQ16"/>
  <c r="DP16"/>
  <c r="EB15"/>
  <c r="EB14"/>
  <c r="DP13"/>
  <c r="DQ13"/>
  <c r="DR13"/>
  <c r="DT13"/>
  <c r="DU13"/>
  <c r="DV13"/>
  <c r="DW13"/>
  <c r="DX13"/>
  <c r="DY13"/>
  <c r="DZ13"/>
  <c r="EA13"/>
  <c r="EC13"/>
  <c r="ED13"/>
  <c r="EE13"/>
  <c r="EF13"/>
  <c r="EG13"/>
  <c r="EH13"/>
  <c r="EI13"/>
  <c r="EJ13"/>
  <c r="EK13"/>
  <c r="EL13"/>
  <c r="EM13"/>
  <c r="EN13"/>
  <c r="EP13"/>
  <c r="EQ13"/>
  <c r="ER13"/>
  <c r="ES13"/>
  <c r="ET13"/>
  <c r="EU13"/>
  <c r="EV13"/>
  <c r="EW13"/>
  <c r="EX13"/>
  <c r="EY13"/>
  <c r="EZ13"/>
  <c r="FA13"/>
  <c r="FC13"/>
  <c r="FD13"/>
  <c r="FE13"/>
  <c r="FF13"/>
  <c r="FG13"/>
  <c r="FH13"/>
  <c r="FI13"/>
  <c r="FJ13"/>
  <c r="FK13"/>
  <c r="FL13"/>
  <c r="FM13"/>
  <c r="FN13"/>
  <c r="FP13"/>
  <c r="FQ13"/>
  <c r="FR13"/>
  <c r="FS13"/>
  <c r="FT13"/>
  <c r="FU13"/>
  <c r="FV13"/>
  <c r="FW13"/>
  <c r="FX13"/>
  <c r="FY13"/>
  <c r="FZ13"/>
  <c r="GA13"/>
  <c r="GC13"/>
  <c r="GD13"/>
  <c r="GE13"/>
  <c r="GF13"/>
  <c r="GG13"/>
  <c r="GH13"/>
  <c r="GI13"/>
  <c r="GJ13"/>
  <c r="GK13"/>
  <c r="GL13"/>
  <c r="GM13"/>
  <c r="GN13"/>
  <c r="GP13"/>
  <c r="GQ13"/>
  <c r="GR13"/>
  <c r="GS13"/>
  <c r="GT13"/>
  <c r="GU13"/>
  <c r="GV13"/>
  <c r="GW13"/>
  <c r="GX13"/>
  <c r="GY13"/>
  <c r="GZ13"/>
  <c r="HA13"/>
  <c r="HC13"/>
  <c r="HD13"/>
  <c r="HE13"/>
  <c r="HF13"/>
  <c r="HG13"/>
  <c r="HH13"/>
  <c r="HI13"/>
  <c r="HJ13"/>
  <c r="HK13"/>
  <c r="HL13"/>
  <c r="HM13"/>
  <c r="HN13"/>
  <c r="HP13"/>
  <c r="HQ13"/>
  <c r="HR13"/>
  <c r="HS13"/>
  <c r="HT13"/>
  <c r="HU13"/>
  <c r="HV13"/>
  <c r="HW13"/>
  <c r="HX13"/>
  <c r="HY13"/>
  <c r="HZ13"/>
  <c r="IA13"/>
  <c r="IC13"/>
  <c r="ID13"/>
  <c r="IE13"/>
  <c r="IF13"/>
  <c r="IG13"/>
  <c r="IH13"/>
  <c r="II13"/>
  <c r="IJ13"/>
  <c r="IK13"/>
  <c r="IL13"/>
  <c r="IM13"/>
  <c r="IN13"/>
  <c r="IP13"/>
  <c r="IQ13"/>
  <c r="IR13"/>
  <c r="IS13"/>
  <c r="IT13"/>
  <c r="IU13"/>
  <c r="IV13"/>
  <c r="IW13"/>
  <c r="IX13"/>
  <c r="IY13"/>
  <c r="IZ13"/>
  <c r="JA13"/>
  <c r="JC13"/>
  <c r="JD13"/>
  <c r="JE13"/>
  <c r="JF13"/>
  <c r="JG13"/>
  <c r="JH13"/>
  <c r="JI13"/>
  <c r="JJ13"/>
  <c r="JK13"/>
  <c r="JL13"/>
  <c r="JM13"/>
  <c r="JN13"/>
  <c r="JP13"/>
  <c r="JQ13"/>
  <c r="JR13"/>
  <c r="JS13"/>
  <c r="JT13"/>
  <c r="JU13"/>
  <c r="JV13"/>
  <c r="JW13"/>
  <c r="JX13"/>
  <c r="JY13"/>
  <c r="JZ13"/>
  <c r="KA13"/>
  <c r="KC13"/>
  <c r="KD13"/>
  <c r="KE13"/>
  <c r="KF13"/>
  <c r="KG13"/>
  <c r="KH13"/>
  <c r="KI13"/>
  <c r="KJ13"/>
  <c r="KK13"/>
  <c r="KL13"/>
  <c r="KM13"/>
  <c r="KN13"/>
  <c r="KP13"/>
  <c r="KQ13"/>
  <c r="KR13"/>
  <c r="KS13"/>
  <c r="KT13"/>
  <c r="KU13"/>
  <c r="KV13"/>
  <c r="KW13"/>
  <c r="KX13"/>
  <c r="KY13"/>
  <c r="KZ13"/>
  <c r="LA13"/>
  <c r="LC13"/>
  <c r="LD13"/>
  <c r="LE13"/>
  <c r="LF13"/>
  <c r="LG13"/>
  <c r="LH13"/>
  <c r="LI13"/>
  <c r="LJ13"/>
  <c r="LK13"/>
  <c r="LL13"/>
  <c r="LM13"/>
  <c r="LN13"/>
  <c r="DP9"/>
  <c r="DQ9"/>
  <c r="DR9"/>
  <c r="DS9"/>
  <c r="DT9"/>
  <c r="DU9"/>
  <c r="DV9"/>
  <c r="DW9"/>
  <c r="DW31" s="1"/>
  <c r="DY9"/>
  <c r="DZ9"/>
  <c r="EA9"/>
  <c r="EC9"/>
  <c r="ED9"/>
  <c r="EE9"/>
  <c r="EF9"/>
  <c r="EG9"/>
  <c r="EH9"/>
  <c r="EI9"/>
  <c r="EJ9"/>
  <c r="EK9"/>
  <c r="EL9"/>
  <c r="EM9"/>
  <c r="EN9"/>
  <c r="EP9"/>
  <c r="EQ9"/>
  <c r="ER9"/>
  <c r="ES9"/>
  <c r="EU9"/>
  <c r="EV9"/>
  <c r="EW9"/>
  <c r="EX9"/>
  <c r="EY9"/>
  <c r="EZ9"/>
  <c r="FA9"/>
  <c r="FC9"/>
  <c r="FD9"/>
  <c r="FE9"/>
  <c r="FF9"/>
  <c r="FG9"/>
  <c r="FH9"/>
  <c r="FI9"/>
  <c r="FJ9"/>
  <c r="FK9"/>
  <c r="FL9"/>
  <c r="FM9"/>
  <c r="FN9"/>
  <c r="FP9"/>
  <c r="FQ9"/>
  <c r="FR9"/>
  <c r="FS9"/>
  <c r="FT9"/>
  <c r="FU9"/>
  <c r="FV9"/>
  <c r="FW9"/>
  <c r="FX9"/>
  <c r="FY9"/>
  <c r="FZ9"/>
  <c r="GA9"/>
  <c r="GC9"/>
  <c r="GD9"/>
  <c r="GE9"/>
  <c r="GF9"/>
  <c r="GG9"/>
  <c r="GH9"/>
  <c r="GI9"/>
  <c r="GJ9"/>
  <c r="GK9"/>
  <c r="GL9"/>
  <c r="GM9"/>
  <c r="GN9"/>
  <c r="GP9"/>
  <c r="GQ9"/>
  <c r="GR9"/>
  <c r="GS9"/>
  <c r="GT9"/>
  <c r="GU9"/>
  <c r="GV9"/>
  <c r="GW9"/>
  <c r="GX9"/>
  <c r="GY9"/>
  <c r="GZ9"/>
  <c r="HA9"/>
  <c r="HC9"/>
  <c r="HD9"/>
  <c r="HE9"/>
  <c r="HF9"/>
  <c r="HG9"/>
  <c r="HH9"/>
  <c r="HI9"/>
  <c r="HJ9"/>
  <c r="HK9"/>
  <c r="HL9"/>
  <c r="HM9"/>
  <c r="HN9"/>
  <c r="HP9"/>
  <c r="HQ9"/>
  <c r="HR9"/>
  <c r="HS9"/>
  <c r="HT9"/>
  <c r="HU9"/>
  <c r="HV9"/>
  <c r="HW9"/>
  <c r="HX9"/>
  <c r="HY9"/>
  <c r="HZ9"/>
  <c r="IA9"/>
  <c r="IC9"/>
  <c r="ID9"/>
  <c r="IE9"/>
  <c r="IF9"/>
  <c r="IG9"/>
  <c r="IH9"/>
  <c r="II9"/>
  <c r="IJ9"/>
  <c r="IK9"/>
  <c r="IL9"/>
  <c r="IM9"/>
  <c r="IN9"/>
  <c r="IP9"/>
  <c r="IQ9"/>
  <c r="IR9"/>
  <c r="IS9"/>
  <c r="IT9"/>
  <c r="IU9"/>
  <c r="IV9"/>
  <c r="IW9"/>
  <c r="IX9"/>
  <c r="IY9"/>
  <c r="IZ9"/>
  <c r="JA9"/>
  <c r="JC9"/>
  <c r="JD9"/>
  <c r="JE9"/>
  <c r="JF9"/>
  <c r="JG9"/>
  <c r="JH9"/>
  <c r="JI9"/>
  <c r="JJ9"/>
  <c r="JK9"/>
  <c r="JL9"/>
  <c r="JM9"/>
  <c r="JN9"/>
  <c r="JP9"/>
  <c r="JQ9"/>
  <c r="JR9"/>
  <c r="JS9"/>
  <c r="JT9"/>
  <c r="JU9"/>
  <c r="JV9"/>
  <c r="JW9"/>
  <c r="JX9"/>
  <c r="JY9"/>
  <c r="JZ9"/>
  <c r="KA9"/>
  <c r="KC9"/>
  <c r="KD9"/>
  <c r="KE9"/>
  <c r="KF9"/>
  <c r="KG9"/>
  <c r="KH9"/>
  <c r="KI9"/>
  <c r="KJ9"/>
  <c r="KK9"/>
  <c r="KL9"/>
  <c r="KM9"/>
  <c r="KN9"/>
  <c r="KP9"/>
  <c r="KQ9"/>
  <c r="KR9"/>
  <c r="KS9"/>
  <c r="KT9"/>
  <c r="KU9"/>
  <c r="KV9"/>
  <c r="KW9"/>
  <c r="KX9"/>
  <c r="KY9"/>
  <c r="KZ9"/>
  <c r="LA9"/>
  <c r="LC9"/>
  <c r="LD9"/>
  <c r="LE9"/>
  <c r="LF9"/>
  <c r="LG9"/>
  <c r="LH9"/>
  <c r="LI9"/>
  <c r="LJ9"/>
  <c r="LK9"/>
  <c r="LL9"/>
  <c r="LM9"/>
  <c r="LN9"/>
  <c r="LO29"/>
  <c r="LB29"/>
  <c r="KO29"/>
  <c r="KB29"/>
  <c r="JO29"/>
  <c r="JB29"/>
  <c r="IO29"/>
  <c r="IB29"/>
  <c r="HO29"/>
  <c r="HB29"/>
  <c r="GO29"/>
  <c r="GB29"/>
  <c r="FO29"/>
  <c r="FB29"/>
  <c r="EO29"/>
  <c r="EB29"/>
  <c r="LO28"/>
  <c r="LB28"/>
  <c r="KO28"/>
  <c r="KB28"/>
  <c r="JO28"/>
  <c r="JB28"/>
  <c r="IO28"/>
  <c r="IB28"/>
  <c r="HO28"/>
  <c r="HB28"/>
  <c r="GO28"/>
  <c r="GB28"/>
  <c r="FO28"/>
  <c r="FB28"/>
  <c r="EO28"/>
  <c r="EB28"/>
  <c r="LO12"/>
  <c r="LB12"/>
  <c r="KO12"/>
  <c r="KB12"/>
  <c r="JO12"/>
  <c r="JB12"/>
  <c r="IO12"/>
  <c r="IB12"/>
  <c r="HO12"/>
  <c r="HB12"/>
  <c r="GO12"/>
  <c r="GB12"/>
  <c r="FO12"/>
  <c r="FB12"/>
  <c r="EO12"/>
  <c r="EB12"/>
  <c r="LO11"/>
  <c r="LB11"/>
  <c r="KO11"/>
  <c r="KB11"/>
  <c r="JO11"/>
  <c r="JB11"/>
  <c r="IO11"/>
  <c r="IB11"/>
  <c r="HO11"/>
  <c r="HB11"/>
  <c r="GO11"/>
  <c r="GB11"/>
  <c r="FO11"/>
  <c r="FB11"/>
  <c r="EO11"/>
  <c r="EB11"/>
  <c r="LO10"/>
  <c r="LB10"/>
  <c r="KO10"/>
  <c r="KB10"/>
  <c r="JO10"/>
  <c r="JB10"/>
  <c r="IO10"/>
  <c r="IB10"/>
  <c r="HO10"/>
  <c r="HB10"/>
  <c r="GO10"/>
  <c r="GB10"/>
  <c r="FO10"/>
  <c r="FB10"/>
  <c r="EO10"/>
  <c r="EB10"/>
  <c r="LO8"/>
  <c r="LB8"/>
  <c r="KO8"/>
  <c r="KB8"/>
  <c r="JO8"/>
  <c r="JB8"/>
  <c r="IO8"/>
  <c r="IB8"/>
  <c r="HO8"/>
  <c r="HB8"/>
  <c r="GO8"/>
  <c r="GB8"/>
  <c r="FO8"/>
  <c r="FB8"/>
  <c r="EO8"/>
  <c r="EB8"/>
  <c r="LO7"/>
  <c r="LB7"/>
  <c r="KO7"/>
  <c r="KB7"/>
  <c r="JO7"/>
  <c r="JB7"/>
  <c r="IO7"/>
  <c r="IB7"/>
  <c r="HO7"/>
  <c r="HB7"/>
  <c r="GO7"/>
  <c r="GB7"/>
  <c r="FO7"/>
  <c r="FB7"/>
  <c r="EO7"/>
  <c r="EB7"/>
  <c r="IM31" l="1"/>
  <c r="HZ31"/>
  <c r="EZ31"/>
  <c r="EV31"/>
  <c r="EL31"/>
  <c r="ED31"/>
  <c r="DT31"/>
  <c r="DP31"/>
  <c r="DX31"/>
  <c r="LE31"/>
  <c r="FE31"/>
  <c r="FE27"/>
  <c r="FI27"/>
  <c r="FI31" s="1"/>
  <c r="FM27"/>
  <c r="FM31" s="1"/>
  <c r="LE27"/>
  <c r="LI27"/>
  <c r="LI31" s="1"/>
  <c r="LM27"/>
  <c r="LM31" s="1"/>
  <c r="HR31"/>
  <c r="HV31"/>
  <c r="FZ31"/>
  <c r="FN31"/>
  <c r="FJ31"/>
  <c r="FF31"/>
  <c r="ER31"/>
  <c r="EM31"/>
  <c r="EI31"/>
  <c r="EE31"/>
  <c r="FA31"/>
  <c r="FK31"/>
  <c r="FC31"/>
  <c r="ES31"/>
  <c r="EJ31"/>
  <c r="EA31"/>
  <c r="DV31"/>
  <c r="GQ31"/>
  <c r="GL31"/>
  <c r="GH31"/>
  <c r="GD31"/>
  <c r="EK31"/>
  <c r="EG31"/>
  <c r="EC31"/>
  <c r="DS31"/>
  <c r="FD27"/>
  <c r="FD31" s="1"/>
  <c r="FH27"/>
  <c r="FH31" s="1"/>
  <c r="FL27"/>
  <c r="FL31" s="1"/>
  <c r="EN31"/>
  <c r="EH31"/>
  <c r="EW31"/>
  <c r="DZ31"/>
  <c r="FG31"/>
  <c r="EF31"/>
  <c r="DR31"/>
  <c r="KW31"/>
  <c r="KP31"/>
  <c r="LA31"/>
  <c r="KX31"/>
  <c r="KT31"/>
  <c r="KS31"/>
  <c r="KZ31"/>
  <c r="KY31"/>
  <c r="KV31"/>
  <c r="KU31"/>
  <c r="KR31"/>
  <c r="KQ31"/>
  <c r="KM31"/>
  <c r="KE31"/>
  <c r="KI31"/>
  <c r="JP31"/>
  <c r="JX31"/>
  <c r="JU31"/>
  <c r="JT31"/>
  <c r="KA31"/>
  <c r="JZ31"/>
  <c r="JY31"/>
  <c r="JW31"/>
  <c r="JV31"/>
  <c r="JS31"/>
  <c r="JR31"/>
  <c r="JQ31"/>
  <c r="JM31"/>
  <c r="JI31"/>
  <c r="JE31"/>
  <c r="IX31"/>
  <c r="IT31"/>
  <c r="IP31"/>
  <c r="JA31"/>
  <c r="IW31"/>
  <c r="IS31"/>
  <c r="IY31"/>
  <c r="IQ31"/>
  <c r="IZ31"/>
  <c r="IV31"/>
  <c r="IR31"/>
  <c r="IU31"/>
  <c r="II31"/>
  <c r="IE31"/>
  <c r="HW31"/>
  <c r="HS31"/>
  <c r="IA31"/>
  <c r="HX31"/>
  <c r="HT31"/>
  <c r="HP31"/>
  <c r="HY31"/>
  <c r="HU31"/>
  <c r="HQ31"/>
  <c r="HI31"/>
  <c r="HE31"/>
  <c r="GY31"/>
  <c r="GU31"/>
  <c r="GX31"/>
  <c r="GP31"/>
  <c r="GT31"/>
  <c r="GZ31"/>
  <c r="GV31"/>
  <c r="GR31"/>
  <c r="HA31"/>
  <c r="GW31"/>
  <c r="GS31"/>
  <c r="GK31"/>
  <c r="GG31"/>
  <c r="GC31"/>
  <c r="GM31"/>
  <c r="GI31"/>
  <c r="GE31"/>
  <c r="GN31"/>
  <c r="GJ31"/>
  <c r="GF31"/>
  <c r="FR31"/>
  <c r="FV31"/>
  <c r="HM27"/>
  <c r="HM31" s="1"/>
  <c r="FS27"/>
  <c r="FS31" s="1"/>
  <c r="FW27"/>
  <c r="FW31" s="1"/>
  <c r="GA27"/>
  <c r="GA31" s="1"/>
  <c r="LF27"/>
  <c r="LF31" s="1"/>
  <c r="LJ27"/>
  <c r="LJ31" s="1"/>
  <c r="LN27"/>
  <c r="LN31" s="1"/>
  <c r="KF27"/>
  <c r="KF31" s="1"/>
  <c r="KJ27"/>
  <c r="KJ31" s="1"/>
  <c r="KN27"/>
  <c r="KN31" s="1"/>
  <c r="JF27"/>
  <c r="JF31" s="1"/>
  <c r="JJ27"/>
  <c r="JJ31" s="1"/>
  <c r="JN27"/>
  <c r="JN31" s="1"/>
  <c r="IF27"/>
  <c r="IF31" s="1"/>
  <c r="IJ27"/>
  <c r="IJ31" s="1"/>
  <c r="IN27"/>
  <c r="IN31" s="1"/>
  <c r="HF27"/>
  <c r="HF31" s="1"/>
  <c r="HJ27"/>
  <c r="HJ31" s="1"/>
  <c r="HN27"/>
  <c r="HN31" s="1"/>
  <c r="HB30"/>
  <c r="JB30"/>
  <c r="LB30"/>
  <c r="FO9"/>
  <c r="HO9"/>
  <c r="JO9"/>
  <c r="LO9"/>
  <c r="FO13"/>
  <c r="HO13"/>
  <c r="JO13"/>
  <c r="LO13"/>
  <c r="GO30"/>
  <c r="IO30"/>
  <c r="KO30"/>
  <c r="GB30"/>
  <c r="KB30"/>
  <c r="FO30"/>
  <c r="HO30"/>
  <c r="JO30"/>
  <c r="LO30"/>
  <c r="IB30"/>
  <c r="FP27"/>
  <c r="FP31" s="1"/>
  <c r="FT27"/>
  <c r="FT31" s="1"/>
  <c r="FX27"/>
  <c r="FX31" s="1"/>
  <c r="HC27"/>
  <c r="HC31" s="1"/>
  <c r="HG27"/>
  <c r="HG31" s="1"/>
  <c r="HK27"/>
  <c r="HK31" s="1"/>
  <c r="IC27"/>
  <c r="IC31" s="1"/>
  <c r="IG27"/>
  <c r="IG31" s="1"/>
  <c r="IK27"/>
  <c r="IK31" s="1"/>
  <c r="JC27"/>
  <c r="JC31" s="1"/>
  <c r="JG27"/>
  <c r="JG31" s="1"/>
  <c r="JK27"/>
  <c r="JK31" s="1"/>
  <c r="KC27"/>
  <c r="KC31" s="1"/>
  <c r="KG27"/>
  <c r="KG31" s="1"/>
  <c r="KK27"/>
  <c r="KK31" s="1"/>
  <c r="LC27"/>
  <c r="LC31" s="1"/>
  <c r="LG27"/>
  <c r="LG31" s="1"/>
  <c r="LK27"/>
  <c r="LK31" s="1"/>
  <c r="FB30"/>
  <c r="EO30"/>
  <c r="EB30"/>
  <c r="EO16"/>
  <c r="FO16"/>
  <c r="GO16"/>
  <c r="HO16"/>
  <c r="IO16"/>
  <c r="DQ27"/>
  <c r="DQ31" s="1"/>
  <c r="DU27"/>
  <c r="DU31" s="1"/>
  <c r="DY27"/>
  <c r="DY31" s="1"/>
  <c r="EQ27"/>
  <c r="EQ31" s="1"/>
  <c r="EU27"/>
  <c r="EU31" s="1"/>
  <c r="EY27"/>
  <c r="EY31" s="1"/>
  <c r="FQ27"/>
  <c r="FQ31" s="1"/>
  <c r="FU27"/>
  <c r="FU31" s="1"/>
  <c r="FY27"/>
  <c r="FY31" s="1"/>
  <c r="LD27"/>
  <c r="LD31" s="1"/>
  <c r="LH27"/>
  <c r="LH31" s="1"/>
  <c r="LL27"/>
  <c r="LL31" s="1"/>
  <c r="KD27"/>
  <c r="KD31" s="1"/>
  <c r="KH27"/>
  <c r="KH31" s="1"/>
  <c r="KL27"/>
  <c r="KL31" s="1"/>
  <c r="JD27"/>
  <c r="JD31" s="1"/>
  <c r="JH27"/>
  <c r="JH31" s="1"/>
  <c r="JL27"/>
  <c r="JL31" s="1"/>
  <c r="ID27"/>
  <c r="ID31" s="1"/>
  <c r="IH27"/>
  <c r="IH31" s="1"/>
  <c r="IL27"/>
  <c r="IL31" s="1"/>
  <c r="HD27"/>
  <c r="HD31" s="1"/>
  <c r="HH27"/>
  <c r="HH31" s="1"/>
  <c r="HL27"/>
  <c r="HL31" s="1"/>
  <c r="ET27"/>
  <c r="ET31" s="1"/>
  <c r="EX27"/>
  <c r="EX31" s="1"/>
  <c r="FO20"/>
  <c r="HO20"/>
  <c r="JO20"/>
  <c r="LO20"/>
  <c r="EB23"/>
  <c r="FB23"/>
  <c r="GB23"/>
  <c r="LO23"/>
  <c r="KO23"/>
  <c r="JO23"/>
  <c r="IO23"/>
  <c r="EP27"/>
  <c r="EP31" s="1"/>
  <c r="JO16"/>
  <c r="KO16"/>
  <c r="LO16"/>
  <c r="FB20"/>
  <c r="HB20"/>
  <c r="JB20"/>
  <c r="LB20"/>
  <c r="HO23"/>
  <c r="FB9"/>
  <c r="JB9"/>
  <c r="HB13"/>
  <c r="LB13"/>
  <c r="EB16"/>
  <c r="FB16"/>
  <c r="GB16"/>
  <c r="HB16"/>
  <c r="IB16"/>
  <c r="JB16"/>
  <c r="KB16"/>
  <c r="LB16"/>
  <c r="EB20"/>
  <c r="GB20"/>
  <c r="IB20"/>
  <c r="KB20"/>
  <c r="HB9"/>
  <c r="LB9"/>
  <c r="FB13"/>
  <c r="JB13"/>
  <c r="EO20"/>
  <c r="GO20"/>
  <c r="IO20"/>
  <c r="KO20"/>
  <c r="EO23"/>
  <c r="FO23"/>
  <c r="GO23"/>
  <c r="LB23"/>
  <c r="KB23"/>
  <c r="JB23"/>
  <c r="IB23"/>
  <c r="HB23"/>
  <c r="EB26"/>
  <c r="EO26"/>
  <c r="FB26"/>
  <c r="FO26"/>
  <c r="GB26"/>
  <c r="GO26"/>
  <c r="HB26"/>
  <c r="HO26"/>
  <c r="IB26"/>
  <c r="IO26"/>
  <c r="JB26"/>
  <c r="JO26"/>
  <c r="KB26"/>
  <c r="KO26"/>
  <c r="LB26"/>
  <c r="LO26"/>
  <c r="EO9"/>
  <c r="GO9"/>
  <c r="IO9"/>
  <c r="KO9"/>
  <c r="EO13"/>
  <c r="GO13"/>
  <c r="IO13"/>
  <c r="KO13"/>
  <c r="EB9"/>
  <c r="GB9"/>
  <c r="IB9"/>
  <c r="KB9"/>
  <c r="EB13"/>
  <c r="GB13"/>
  <c r="IB13"/>
  <c r="KB13"/>
  <c r="GO27" l="1"/>
  <c r="GO31" s="1"/>
  <c r="KO27"/>
  <c r="KO31" s="1"/>
  <c r="EO27"/>
  <c r="EO31" s="1"/>
  <c r="IO27"/>
  <c r="IO31" s="1"/>
  <c r="HB27"/>
  <c r="HB31" s="1"/>
  <c r="LB27"/>
  <c r="LB31" s="1"/>
  <c r="JO27"/>
  <c r="JO31" s="1"/>
  <c r="FB27"/>
  <c r="FB31" s="1"/>
  <c r="KB27"/>
  <c r="KB31" s="1"/>
  <c r="GB27"/>
  <c r="GB31" s="1"/>
  <c r="JB27"/>
  <c r="JB31" s="1"/>
  <c r="FO27"/>
  <c r="FO31" s="1"/>
  <c r="HO27"/>
  <c r="HO31" s="1"/>
  <c r="LO27"/>
  <c r="LO31" s="1"/>
  <c r="IB27"/>
  <c r="IB31" s="1"/>
  <c r="EB27"/>
  <c r="EB31" s="1"/>
</calcChain>
</file>

<file path=xl/sharedStrings.xml><?xml version="1.0" encoding="utf-8"?>
<sst xmlns="http://schemas.openxmlformats.org/spreadsheetml/2006/main" count="469" uniqueCount="115">
  <si>
    <t>Source: Ministère de L'Energie et de l'Eau</t>
  </si>
  <si>
    <t>Source: Ministry of Energy and Water</t>
  </si>
  <si>
    <t>المصدر: وزارة الطاقة والمياه</t>
  </si>
  <si>
    <t>Janvier / January / كانون ثاني</t>
  </si>
  <si>
    <t>Février / February / شباط</t>
  </si>
  <si>
    <t xml:space="preserve">Mars / March / آذار </t>
  </si>
  <si>
    <t>Avril / April / نيسان</t>
  </si>
  <si>
    <t>Mai / May / أيار</t>
  </si>
  <si>
    <t>Juin / June / حزيران</t>
  </si>
  <si>
    <t>Juillet / July / تموز</t>
  </si>
  <si>
    <t>Août / August / آب</t>
  </si>
  <si>
    <t>Septembre / September / أيلول</t>
  </si>
  <si>
    <t>Octobre / October / تشرين أول</t>
  </si>
  <si>
    <t>Novembre / November / تشرين ثاني</t>
  </si>
  <si>
    <t>Décembre / December / كانون أول</t>
  </si>
  <si>
    <t xml:space="preserve"> Total  2002 / مجموع 2002</t>
  </si>
  <si>
    <t xml:space="preserve"> Total  2003 / مجموع 2003</t>
  </si>
  <si>
    <t xml:space="preserve"> Total  2004 / مجموع 2004</t>
  </si>
  <si>
    <t xml:space="preserve"> Total  2005 / مجموع 2005</t>
  </si>
  <si>
    <t xml:space="preserve"> Total  2006 / مجموع 2006</t>
  </si>
  <si>
    <t xml:space="preserve"> Total  2007 / مجموع 2007</t>
  </si>
  <si>
    <t xml:space="preserve"> Total  2008 / مجموع 2008</t>
  </si>
  <si>
    <t xml:space="preserve"> Total  2009 / مجموع 2009</t>
  </si>
  <si>
    <t xml:space="preserve"> Total  2010 / مجموع 2010</t>
  </si>
  <si>
    <t xml:space="preserve"> Total  2011 / مجموع 2011</t>
  </si>
  <si>
    <t xml:space="preserve"> Total  2012 / مجموع 2012</t>
  </si>
  <si>
    <t xml:space="preserve"> Total 2013 / مجموع 2013</t>
  </si>
  <si>
    <t xml:space="preserve"> Total  2014 / مجموع 2014</t>
  </si>
  <si>
    <t xml:space="preserve"> Total  2015 / مجموع 2015</t>
  </si>
  <si>
    <t xml:space="preserve"> Total  2016 / مجموع 2016</t>
  </si>
  <si>
    <t xml:space="preserve"> Total  2017 / مجموع 2017</t>
  </si>
  <si>
    <t xml:space="preserve"> Total  2018 / مجموع 2018</t>
  </si>
  <si>
    <t xml:space="preserve"> Total  2019 / مجموع 2019</t>
  </si>
  <si>
    <t>Tonnes Métriques / Metric Tonnes / طن متري</t>
  </si>
  <si>
    <t>Gaz Liquide / Liquid Gas / غاز سائل</t>
  </si>
  <si>
    <t>Gaz liquide (voie terrestre) / Liquid Gas (Road Transport) / غاز سائل (عبر البر)</t>
  </si>
  <si>
    <t>Total gaz liquide importé / Total Imported Liquid Gas / مجموع الغاز السائل المستورد</t>
  </si>
  <si>
    <t>Produits Pétroliers Importés / Imported Petroleum Products / المشتقات النفطية المستوردة</t>
  </si>
  <si>
    <t>Total octane importé / Total Imported Octane / مجموع البنزين الأوكتان المستورد</t>
  </si>
  <si>
    <t>Kérozène (Avions) / Kerozene (Airplanes) / كاز طيران</t>
  </si>
  <si>
    <t>Kérozène pour ménages (voie terrestre) / Kerozene for households (Road Transport) / كاز منزلي (عبر البر)</t>
  </si>
  <si>
    <t>Total Kérozène importé / Total Imported Kerozene / مجموع الكاز المستورد</t>
  </si>
  <si>
    <t>Source: Ministère de L'Energie et de l'Eau / Source: Ministry of Energy and Water / المصدر : وزارة الطاقة والمياه</t>
  </si>
  <si>
    <t>Fuel Oil importé par le secteur privé (voie terrestre / Imported Fuel Oil by the private sector Road transport) / فيول أويل مستورد من قبل القطاع الخاص (برا)</t>
  </si>
  <si>
    <t>Fuel Oil importé par le secteur privé (voie maritime) / Imported Fuel Oil by the private sector (Sea transport) / فيول أويل مستورد من قبل القطاع الخاص (بحرا)</t>
  </si>
  <si>
    <t>Total Fuel Oil importé par le secteur privé / Total Imported Fuel Oil by the private sector / مجموع الفيول أويل المستورد من قبل القطاع الخاص</t>
  </si>
  <si>
    <t>Fuel Oil Total Importé / Total imported Fuel Oil / مجموع الفيول أويل المستورد</t>
  </si>
  <si>
    <t>Asphalte par voie terrestre / Asphalt through road transport / اسفلت برا</t>
  </si>
  <si>
    <t>Asphalte par voie maritime / Asphalt through sea transport / اسفلت بحرا</t>
  </si>
  <si>
    <t>Asphalte importé total / Total Imported Asphalte / مجموع الإسفلت المستورد</t>
  </si>
  <si>
    <t>Produits Pétroliers Importés en tonnes métriques / Imported Petroleum Products in metric tonnes  / المشتقات النفطية المستوردة بالطن المتري</t>
  </si>
  <si>
    <t xml:space="preserve">Fuel Oil importé par le Ministère de  L'Energie et de l'Eau pour l'Electricité du Liban / Imported Fuel Oil by the Ministry of  Energy and Water for Electricité du Liban / فيول أويل مستورد من قبل وزارة الطاقة والمياه لحساب مؤسسة كهرباء لبنان </t>
  </si>
  <si>
    <t xml:space="preserve">Fuel Oil importé par le Ministère de  L'Energie et de l'Eau  pour couvrir la consommation du marché local / Imported Fuel Oil by the Ministry of  Energy and Water to cover the need of the local market / فيول أويل مستورد من قبل وزارة الطاقة والمياه لتأمين السوق المحلي </t>
  </si>
  <si>
    <t>Total Fuel Oil importé par le  Ministère de  L'Energie et de l'Eau / Total Imported Fuel Oil by the Ministry of Energy and Water  / مجموع الفيول أويل المستورد من قبل وزارة الطاقة والمياه</t>
  </si>
  <si>
    <t xml:space="preserve"> Total  1995 / مجموع 1995</t>
  </si>
  <si>
    <t xml:space="preserve"> Total  1996 / مجموع 1996</t>
  </si>
  <si>
    <t xml:space="preserve"> Total  1997 / مجموع 1997</t>
  </si>
  <si>
    <t xml:space="preserve"> Total  1998 / مجموع 1998</t>
  </si>
  <si>
    <t>Produits Pétrolier Importés Annuels / Yearly Imported Petroleum Products / المشتقات النفطية المستوردة سنويا</t>
  </si>
  <si>
    <t xml:space="preserve"> Total  1999 / مجموع 1999</t>
  </si>
  <si>
    <t xml:space="preserve"> Total  2000 / مجموع 2000</t>
  </si>
  <si>
    <t>المشتقات النفطية المستوردة 1995-2019</t>
  </si>
  <si>
    <t>Produits Pétroliers Importés 1995-2019</t>
  </si>
  <si>
    <t>Imported Petroleum Products 1995-2019</t>
  </si>
  <si>
    <t xml:space="preserve"> Total  2001 / مجموع 2001</t>
  </si>
  <si>
    <t>Produits Pétroliers Importés Mensuels/ Monthly Imported Petroleum Products / المشتقات النفطية المستوردة شهريا</t>
  </si>
  <si>
    <t>Total des produits pétroliers importés / Total imported petroleum products / مجموع المشتقات النفطية المستوردة</t>
  </si>
  <si>
    <t>Octane importé. % du total des produits pétroliers importés  / Imported Octane. % of total imported petroleum products / البنزين الأوكتان المستورد. % من مجموع المشتقات النفطية المستوردة</t>
  </si>
  <si>
    <t>Gaz liquide importé. % du total des produits pétroliers importés / Imported Liquid Gas. % of total imported petroleum products /  الغاز السائل المستورد. % من مجموع المشتقات النفطية المستوردة</t>
  </si>
  <si>
    <t>Kérozène importé.  / Total Imported Kerozene / مجموع الكاز المستورد</t>
  </si>
  <si>
    <t>Total Kérozène importé. % du total des produits pétroliers importés / Imported Kerozene. % of total imported petroleum products  /  الكاز المستورد. % من مجموع المشتقات النفطية المستوردة</t>
  </si>
  <si>
    <t>Mazout importé. % du total des produits pétroliers importés / Imported Mazout. % of total imported petroleum products /  المازوت المستورد. % من مجموع المشتقات النفطية المستوردة</t>
  </si>
  <si>
    <t>Fuel Oil Importé. % du total des produits pétroliers importés / Imported Fuel Oil. % of total imported petroleum products / . % من مجموع المشتقات النفطية المستوردةالفيول أويل المستورد</t>
  </si>
  <si>
    <t>Asphalte importé. % du total des produits pétroliers importés / Imported Asphalte. % of total imported petroleum products /  الإسفلت المستورد. % من مجموع المشتقات النفطية المستوردة</t>
  </si>
  <si>
    <t>Total Fuel Oil importé par le secteur privé (Industriels) / Total Imported Fuel Oil by the private sector (Industrials) / مجموع الفيول أويل المستورد من قبل القطاع الخاص (الصناعيين)</t>
  </si>
  <si>
    <t>Fuel Oil importé par le Ministère de  L'Energie et de l'Eau  pour couvrir la consommation du marché local (Etablissements de pétrole) / Imported Fuel Oil by the Ministry of  Energy and Water to cover the need of the local market (petroleum establishments) / فيول أويل مستورد من قبل وزارة الطاقة والمياه لتأمين السوق المحلي (منشآت النفط)</t>
  </si>
  <si>
    <t>Essence Octane sans plomb 98 / Unleaded Gasoline Octane 98 /  بنزين خال من الرصاص 98 أوكتان</t>
  </si>
  <si>
    <t>Essence Octane  sans plomb 95 / Unleaded Gasoline Octane 95 / بنزين خال من الرصاص 95 أوكتان</t>
  </si>
  <si>
    <t>Essence Octane sans plomb 92 / Unleaded Gasoline Octane 92 / بنزين خال من الرصاص 92 أوكتان</t>
  </si>
  <si>
    <t>Mazout importé par le secteur privé (Diezel Oil) (Véhicules) / Imported Oil by the private sector (Diezel Oil) (Vehicles) / مازوت مستورد لحساب القطاع الخاص  (ديزل أويل) (مركبات آلية)</t>
  </si>
  <si>
    <t>Mazout importé  par le  Ministère de L'Energie et de l'Eau pour l'Electricité du Liban / Imported Oil by the Ministry of Energy and Water for  Electricité du Liban / مازوت مستورد من قبل وزارة الطاقة والمياه لحساب مؤسسة كهرباء لبنان</t>
  </si>
  <si>
    <t>Mazout importé  par le  Ministère de  L'Energie et de l'Eau pour couvrir la consommation du marché local (Etablissements de transport) / Imported Oil by the Ministry of  Energy and Water to cover the need of the local market (Petroleum Establishments) / مازوت مستورد لحساب وزارة الطاقة والمياه لتأمين السوق المحلي (منشآت النفط)</t>
  </si>
  <si>
    <t>Total Mazout importé / Total Imported Oil / مجموع المازوت المستورد</t>
  </si>
  <si>
    <t>Etablissements de pétrole de Tripoli et de Zahrani / Petroleum establishments in Tripoli and Zahrani / منشآت النفط في طرابلس والزهراني</t>
  </si>
  <si>
    <t>Gaz Oil / غاز أويل</t>
  </si>
  <si>
    <t>Fuel Oil / فيول أويل</t>
  </si>
  <si>
    <t>Total / المجموع</t>
  </si>
  <si>
    <t>Diezel Oil / ديزل أويل</t>
  </si>
  <si>
    <t>Données manquantes de la source / Missing data from the source / معطيات ناقصة من المصدر</t>
  </si>
  <si>
    <t>Tableau fait par l'ACS / Table assembled by  CAS / جدول من تجميع إدارة الإحصاء المركزي</t>
  </si>
  <si>
    <t>Produits Pétrolier Importés Annuels. Changement annuel / Yearly Imported Petroleum Products. Yearly change / المشتقات النفطية المستوردة سنويا. لتغير السنوي</t>
  </si>
  <si>
    <t>Produits Pétroliers Importés en pourcentage métriques / Imported Petroleum Products in percent  / المشتقات النفطية المستوردة بالنسبة المئوية</t>
  </si>
  <si>
    <t>1996/1995</t>
  </si>
  <si>
    <t>1997/1996</t>
  </si>
  <si>
    <t>1999/1998</t>
  </si>
  <si>
    <t>2000/1999</t>
  </si>
  <si>
    <t>2001/2000</t>
  </si>
  <si>
    <t>2002/2001</t>
  </si>
  <si>
    <t>2003/2002</t>
  </si>
  <si>
    <t>2004/2003</t>
  </si>
  <si>
    <t>2005/2004</t>
  </si>
  <si>
    <t>2006/2005</t>
  </si>
  <si>
    <t>2007/2006</t>
  </si>
  <si>
    <t>2008/2007</t>
  </si>
  <si>
    <t>2009/2008</t>
  </si>
  <si>
    <t>2010/2009</t>
  </si>
  <si>
    <t>2011/2010</t>
  </si>
  <si>
    <t>2012/2011</t>
  </si>
  <si>
    <t>2013/2012</t>
  </si>
  <si>
    <t>2014/2013</t>
  </si>
  <si>
    <t>2015/2014</t>
  </si>
  <si>
    <t>2016/2015</t>
  </si>
  <si>
    <t>2017/2016</t>
  </si>
  <si>
    <t>2018/2017</t>
  </si>
  <si>
    <t>2019/2018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</si>
</sst>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(* #,##0_);_(* \(#,##0\);_(* &quot;-&quot;??_);_(@_)"/>
    <numFmt numFmtId="165" formatCode="#,##0;[Red]\-#,##0"/>
    <numFmt numFmtId="166" formatCode="_-* #,##0_-;_-* #,##0\-;_-* &quot;-&quot;??_-;_-@_-"/>
    <numFmt numFmtId="167" formatCode="0.0%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7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sz val="20"/>
      <name val="Times New Roman"/>
      <family val="1"/>
    </font>
    <font>
      <sz val="8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7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7"/>
      <color theme="1"/>
      <name val="Times New Roman"/>
      <family val="1"/>
    </font>
    <font>
      <sz val="7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6">
    <xf numFmtId="0" fontId="0" fillId="0" borderId="0" xfId="0"/>
    <xf numFmtId="0" fontId="2" fillId="0" borderId="0" xfId="0" applyFont="1" applyFill="1" applyAlignment="1">
      <alignment vertical="center" readingOrder="1"/>
    </xf>
    <xf numFmtId="0" fontId="4" fillId="0" borderId="0" xfId="0" applyFont="1" applyFill="1" applyAlignment="1">
      <alignment vertical="center" readingOrder="1"/>
    </xf>
    <xf numFmtId="0" fontId="7" fillId="0" borderId="0" xfId="0" applyFont="1" applyAlignment="1">
      <alignment vertical="center" readingOrder="1"/>
    </xf>
    <xf numFmtId="0" fontId="0" fillId="0" borderId="0" xfId="0" applyBorder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64" fontId="5" fillId="0" borderId="0" xfId="1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43" fontId="5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readingOrder="1"/>
    </xf>
    <xf numFmtId="0" fontId="3" fillId="0" borderId="2" xfId="0" applyFont="1" applyFill="1" applyBorder="1" applyAlignment="1">
      <alignment horizontal="right" vertical="center" textRotation="90" wrapText="1" readingOrder="1"/>
    </xf>
    <xf numFmtId="0" fontId="13" fillId="0" borderId="2" xfId="0" applyFont="1" applyFill="1" applyBorder="1" applyAlignment="1">
      <alignment horizontal="right" vertical="center" textRotation="90" wrapText="1" readingOrder="1"/>
    </xf>
    <xf numFmtId="0" fontId="4" fillId="0" borderId="0" xfId="0" applyFont="1" applyFill="1" applyAlignment="1">
      <alignment horizontal="right" vertical="center"/>
    </xf>
    <xf numFmtId="0" fontId="5" fillId="0" borderId="7" xfId="0" applyFont="1" applyFill="1" applyBorder="1" applyAlignment="1">
      <alignment horizontal="left" vertical="center" readingOrder="1"/>
    </xf>
    <xf numFmtId="3" fontId="9" fillId="0" borderId="7" xfId="0" applyNumberFormat="1" applyFont="1" applyFill="1" applyBorder="1" applyAlignment="1">
      <alignment vertical="center" readingOrder="1"/>
    </xf>
    <xf numFmtId="3" fontId="14" fillId="0" borderId="7" xfId="0" applyNumberFormat="1" applyFont="1" applyFill="1" applyBorder="1" applyAlignment="1">
      <alignment vertical="center" readingOrder="1"/>
    </xf>
    <xf numFmtId="3" fontId="9" fillId="0" borderId="8" xfId="0" applyNumberFormat="1" applyFont="1" applyFill="1" applyBorder="1" applyAlignment="1">
      <alignment vertical="center" readingOrder="1"/>
    </xf>
    <xf numFmtId="3" fontId="9" fillId="0" borderId="8" xfId="1" applyNumberFormat="1" applyFont="1" applyFill="1" applyBorder="1" applyAlignment="1">
      <alignment vertical="center"/>
    </xf>
    <xf numFmtId="3" fontId="14" fillId="0" borderId="8" xfId="0" applyNumberFormat="1" applyFont="1" applyFill="1" applyBorder="1" applyAlignment="1">
      <alignment vertical="center" readingOrder="1"/>
    </xf>
    <xf numFmtId="0" fontId="5" fillId="0" borderId="8" xfId="0" applyFont="1" applyFill="1" applyBorder="1" applyAlignment="1">
      <alignment horizontal="left" vertical="center" wrapText="1" readingOrder="1"/>
    </xf>
    <xf numFmtId="0" fontId="5" fillId="0" borderId="9" xfId="0" applyFont="1" applyFill="1" applyBorder="1" applyAlignment="1">
      <alignment horizontal="left" vertical="center" wrapText="1" readingOrder="1"/>
    </xf>
    <xf numFmtId="3" fontId="14" fillId="0" borderId="9" xfId="0" applyNumberFormat="1" applyFont="1" applyFill="1" applyBorder="1" applyAlignment="1">
      <alignment vertical="center" readingOrder="1"/>
    </xf>
    <xf numFmtId="0" fontId="5" fillId="0" borderId="7" xfId="0" applyFont="1" applyFill="1" applyBorder="1" applyAlignment="1">
      <alignment horizontal="left" vertical="center" wrapText="1"/>
    </xf>
    <xf numFmtId="3" fontId="9" fillId="0" borderId="7" xfId="0" applyNumberFormat="1" applyFont="1" applyFill="1" applyBorder="1" applyAlignment="1">
      <alignment vertical="center"/>
    </xf>
    <xf numFmtId="3" fontId="14" fillId="0" borderId="7" xfId="0" applyNumberFormat="1" applyFont="1" applyFill="1" applyBorder="1" applyAlignment="1">
      <alignment vertical="center"/>
    </xf>
    <xf numFmtId="3" fontId="9" fillId="0" borderId="8" xfId="0" applyNumberFormat="1" applyFont="1" applyFill="1" applyBorder="1" applyAlignment="1">
      <alignment vertical="center"/>
    </xf>
    <xf numFmtId="3" fontId="14" fillId="0" borderId="8" xfId="0" applyNumberFormat="1" applyFont="1" applyFill="1" applyBorder="1" applyAlignment="1">
      <alignment vertical="center"/>
    </xf>
    <xf numFmtId="3" fontId="14" fillId="2" borderId="2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left" vertical="center" readingOrder="1"/>
    </xf>
    <xf numFmtId="3" fontId="9" fillId="0" borderId="10" xfId="1" applyNumberFormat="1" applyFont="1" applyFill="1" applyBorder="1" applyAlignment="1">
      <alignment vertical="center"/>
    </xf>
    <xf numFmtId="3" fontId="9" fillId="0" borderId="10" xfId="0" applyNumberFormat="1" applyFont="1" applyFill="1" applyBorder="1" applyAlignment="1">
      <alignment vertical="center" readingOrder="1"/>
    </xf>
    <xf numFmtId="3" fontId="14" fillId="0" borderId="10" xfId="0" applyNumberFormat="1" applyFont="1" applyFill="1" applyBorder="1" applyAlignment="1">
      <alignment vertical="center" readingOrder="1"/>
    </xf>
    <xf numFmtId="3" fontId="9" fillId="0" borderId="9" xfId="1" applyNumberFormat="1" applyFont="1" applyFill="1" applyBorder="1" applyAlignment="1">
      <alignment vertical="center"/>
    </xf>
    <xf numFmtId="3" fontId="9" fillId="0" borderId="9" xfId="0" applyNumberFormat="1" applyFont="1" applyFill="1" applyBorder="1" applyAlignment="1">
      <alignment vertical="center" readingOrder="1"/>
    </xf>
    <xf numFmtId="0" fontId="6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left" vertical="center" wrapText="1" readingOrder="1"/>
    </xf>
    <xf numFmtId="3" fontId="9" fillId="0" borderId="11" xfId="1" applyNumberFormat="1" applyFont="1" applyFill="1" applyBorder="1" applyAlignment="1">
      <alignment vertical="center"/>
    </xf>
    <xf numFmtId="3" fontId="9" fillId="0" borderId="11" xfId="0" applyNumberFormat="1" applyFont="1" applyFill="1" applyBorder="1" applyAlignment="1">
      <alignment vertical="center" readingOrder="1"/>
    </xf>
    <xf numFmtId="3" fontId="14" fillId="0" borderId="11" xfId="0" applyNumberFormat="1" applyFont="1" applyFill="1" applyBorder="1" applyAlignment="1">
      <alignment vertical="center" readingOrder="1"/>
    </xf>
    <xf numFmtId="0" fontId="5" fillId="0" borderId="10" xfId="0" applyFont="1" applyFill="1" applyBorder="1" applyAlignment="1">
      <alignment horizontal="left" vertical="center" wrapText="1" readingOrder="1"/>
    </xf>
    <xf numFmtId="0" fontId="13" fillId="2" borderId="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vertical="center"/>
    </xf>
    <xf numFmtId="0" fontId="5" fillId="0" borderId="10" xfId="0" applyFont="1" applyFill="1" applyBorder="1" applyAlignment="1">
      <alignment horizontal="left" vertical="center" wrapText="1"/>
    </xf>
    <xf numFmtId="3" fontId="8" fillId="0" borderId="2" xfId="0" applyNumberFormat="1" applyFont="1" applyFill="1" applyBorder="1" applyAlignment="1">
      <alignment vertical="center" readingOrder="1"/>
    </xf>
    <xf numFmtId="0" fontId="5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 readingOrder="1"/>
    </xf>
    <xf numFmtId="0" fontId="13" fillId="2" borderId="2" xfId="0" applyFont="1" applyFill="1" applyBorder="1" applyAlignment="1">
      <alignment horizontal="left" vertical="center" wrapText="1" readingOrder="1"/>
    </xf>
    <xf numFmtId="3" fontId="14" fillId="2" borderId="2" xfId="0" applyNumberFormat="1" applyFont="1" applyFill="1" applyBorder="1" applyAlignment="1">
      <alignment vertical="center" readingOrder="1"/>
    </xf>
    <xf numFmtId="0" fontId="15" fillId="2" borderId="0" xfId="0" applyFont="1" applyFill="1" applyAlignment="1">
      <alignment vertical="center"/>
    </xf>
    <xf numFmtId="3" fontId="14" fillId="2" borderId="2" xfId="1" applyNumberFormat="1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13" fillId="2" borderId="2" xfId="0" applyFont="1" applyFill="1" applyBorder="1" applyAlignment="1">
      <alignment horizontal="right" vertical="center" textRotation="90" wrapText="1" readingOrder="1"/>
    </xf>
    <xf numFmtId="0" fontId="13" fillId="0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164" fontId="14" fillId="2" borderId="2" xfId="0" applyNumberFormat="1" applyFont="1" applyFill="1" applyBorder="1" applyAlignment="1">
      <alignment horizontal="right" vertical="center" wrapText="1" readingOrder="1"/>
    </xf>
    <xf numFmtId="164" fontId="14" fillId="2" borderId="2" xfId="1" applyNumberFormat="1" applyFont="1" applyFill="1" applyBorder="1" applyAlignment="1">
      <alignment horizontal="right" vertical="center" wrapText="1" readingOrder="1"/>
    </xf>
    <xf numFmtId="165" fontId="14" fillId="2" borderId="2" xfId="0" applyNumberFormat="1" applyFont="1" applyFill="1" applyBorder="1" applyAlignment="1">
      <alignment horizontal="right" vertical="center" wrapText="1" readingOrder="1"/>
    </xf>
    <xf numFmtId="166" fontId="14" fillId="2" borderId="2" xfId="0" applyNumberFormat="1" applyFont="1" applyFill="1" applyBorder="1" applyAlignment="1">
      <alignment horizontal="right" vertical="center" wrapText="1" readingOrder="1"/>
    </xf>
    <xf numFmtId="0" fontId="9" fillId="0" borderId="10" xfId="0" applyFont="1" applyFill="1" applyBorder="1" applyAlignment="1">
      <alignment horizontal="left" vertical="center" readingOrder="1"/>
    </xf>
    <xf numFmtId="164" fontId="9" fillId="0" borderId="10" xfId="0" applyNumberFormat="1" applyFont="1" applyFill="1" applyBorder="1" applyAlignment="1">
      <alignment horizontal="left" vertical="center" readingOrder="1"/>
    </xf>
    <xf numFmtId="164" fontId="14" fillId="2" borderId="10" xfId="0" applyNumberFormat="1" applyFont="1" applyFill="1" applyBorder="1" applyAlignment="1">
      <alignment horizontal="right" vertical="center" readingOrder="1"/>
    </xf>
    <xf numFmtId="164" fontId="14" fillId="0" borderId="10" xfId="0" applyNumberFormat="1" applyFont="1" applyFill="1" applyBorder="1" applyAlignment="1">
      <alignment horizontal="left" vertical="center" readingOrder="1"/>
    </xf>
    <xf numFmtId="165" fontId="9" fillId="0" borderId="10" xfId="0" applyNumberFormat="1" applyFont="1" applyFill="1" applyBorder="1" applyAlignment="1">
      <alignment horizontal="right" vertical="center" readingOrder="1"/>
    </xf>
    <xf numFmtId="165" fontId="14" fillId="0" borderId="10" xfId="0" applyNumberFormat="1" applyFont="1" applyFill="1" applyBorder="1" applyAlignment="1">
      <alignment horizontal="right" vertical="center" readingOrder="1"/>
    </xf>
    <xf numFmtId="164" fontId="9" fillId="0" borderId="10" xfId="0" applyNumberFormat="1" applyFont="1" applyFill="1" applyBorder="1" applyAlignment="1">
      <alignment horizontal="right" vertical="center" readingOrder="1"/>
    </xf>
    <xf numFmtId="164" fontId="14" fillId="0" borderId="10" xfId="0" applyNumberFormat="1" applyFont="1" applyFill="1" applyBorder="1" applyAlignment="1">
      <alignment horizontal="right" vertical="center" readingOrder="1"/>
    </xf>
    <xf numFmtId="166" fontId="9" fillId="0" borderId="10" xfId="0" applyNumberFormat="1" applyFont="1" applyFill="1" applyBorder="1" applyAlignment="1">
      <alignment horizontal="right" vertical="center" readingOrder="1"/>
    </xf>
    <xf numFmtId="166" fontId="14" fillId="0" borderId="10" xfId="0" applyNumberFormat="1" applyFont="1" applyFill="1" applyBorder="1" applyAlignment="1">
      <alignment horizontal="right" vertical="center" readingOrder="1"/>
    </xf>
    <xf numFmtId="0" fontId="9" fillId="0" borderId="0" xfId="0" applyFont="1" applyFill="1" applyBorder="1" applyAlignment="1">
      <alignment horizontal="right" vertical="center" wrapText="1" readingOrder="1"/>
    </xf>
    <xf numFmtId="164" fontId="14" fillId="3" borderId="2" xfId="0" applyNumberFormat="1" applyFont="1" applyFill="1" applyBorder="1" applyAlignment="1">
      <alignment horizontal="right" vertical="center" wrapText="1" readingOrder="1"/>
    </xf>
    <xf numFmtId="0" fontId="14" fillId="3" borderId="2" xfId="0" applyFont="1" applyFill="1" applyBorder="1" applyAlignment="1">
      <alignment horizontal="right" vertical="center" wrapText="1" readingOrder="1"/>
    </xf>
    <xf numFmtId="165" fontId="14" fillId="3" borderId="2" xfId="0" applyNumberFormat="1" applyFont="1" applyFill="1" applyBorder="1" applyAlignment="1">
      <alignment horizontal="right" vertical="center" wrapText="1" readingOrder="1"/>
    </xf>
    <xf numFmtId="164" fontId="14" fillId="2" borderId="2" xfId="0" applyNumberFormat="1" applyFont="1" applyFill="1" applyBorder="1" applyAlignment="1">
      <alignment horizontal="right" vertical="center" wrapText="1"/>
    </xf>
    <xf numFmtId="164" fontId="14" fillId="2" borderId="2" xfId="1" applyNumberFormat="1" applyFont="1" applyFill="1" applyBorder="1" applyAlignment="1">
      <alignment horizontal="right" vertical="center" wrapText="1"/>
    </xf>
    <xf numFmtId="164" fontId="14" fillId="3" borderId="2" xfId="1" applyNumberFormat="1" applyFont="1" applyFill="1" applyBorder="1" applyAlignment="1">
      <alignment horizontal="right" vertical="center" wrapText="1"/>
    </xf>
    <xf numFmtId="165" fontId="14" fillId="2" borderId="2" xfId="0" applyNumberFormat="1" applyFont="1" applyFill="1" applyBorder="1" applyAlignment="1">
      <alignment horizontal="right" vertical="center" wrapText="1"/>
    </xf>
    <xf numFmtId="165" fontId="14" fillId="3" borderId="2" xfId="0" applyNumberFormat="1" applyFont="1" applyFill="1" applyBorder="1" applyAlignment="1">
      <alignment horizontal="right" vertical="center" wrapText="1"/>
    </xf>
    <xf numFmtId="166" fontId="14" fillId="2" borderId="2" xfId="0" applyNumberFormat="1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horizontal="right" vertical="center" wrapText="1"/>
    </xf>
    <xf numFmtId="0" fontId="14" fillId="0" borderId="7" xfId="0" applyFont="1" applyFill="1" applyBorder="1" applyAlignment="1">
      <alignment horizontal="righ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right" vertical="center" wrapText="1"/>
    </xf>
    <xf numFmtId="166" fontId="14" fillId="3" borderId="2" xfId="0" applyNumberFormat="1" applyFont="1" applyFill="1" applyBorder="1" applyAlignment="1">
      <alignment horizontal="right" vertical="center" wrapText="1" readingOrder="1"/>
    </xf>
    <xf numFmtId="3" fontId="9" fillId="0" borderId="7" xfId="1" applyNumberFormat="1" applyFont="1" applyFill="1" applyBorder="1" applyAlignment="1">
      <alignment horizontal="right" vertical="center" readingOrder="1"/>
    </xf>
    <xf numFmtId="3" fontId="9" fillId="0" borderId="7" xfId="0" applyNumberFormat="1" applyFont="1" applyFill="1" applyBorder="1" applyAlignment="1">
      <alignment horizontal="right" vertical="center" readingOrder="1"/>
    </xf>
    <xf numFmtId="3" fontId="9" fillId="0" borderId="9" xfId="1" applyNumberFormat="1" applyFont="1" applyFill="1" applyBorder="1" applyAlignment="1">
      <alignment horizontal="right" vertical="center" wrapText="1" readingOrder="1"/>
    </xf>
    <xf numFmtId="3" fontId="9" fillId="0" borderId="9" xfId="0" applyNumberFormat="1" applyFont="1" applyFill="1" applyBorder="1" applyAlignment="1">
      <alignment horizontal="right" vertical="center" wrapText="1" readingOrder="1"/>
    </xf>
    <xf numFmtId="3" fontId="14" fillId="2" borderId="2" xfId="1" applyNumberFormat="1" applyFont="1" applyFill="1" applyBorder="1" applyAlignment="1">
      <alignment horizontal="right" vertical="center" wrapText="1" readingOrder="1"/>
    </xf>
    <xf numFmtId="3" fontId="9" fillId="0" borderId="10" xfId="1" applyNumberFormat="1" applyFont="1" applyFill="1" applyBorder="1" applyAlignment="1">
      <alignment horizontal="right" vertical="center" readingOrder="1"/>
    </xf>
    <xf numFmtId="3" fontId="9" fillId="0" borderId="10" xfId="0" applyNumberFormat="1" applyFont="1" applyFill="1" applyBorder="1" applyAlignment="1">
      <alignment horizontal="right" vertical="center" readingOrder="1"/>
    </xf>
    <xf numFmtId="3" fontId="9" fillId="0" borderId="0" xfId="1" applyNumberFormat="1" applyFont="1" applyFill="1" applyBorder="1" applyAlignment="1">
      <alignment horizontal="right" vertical="center" readingOrder="1"/>
    </xf>
    <xf numFmtId="3" fontId="9" fillId="0" borderId="0" xfId="0" applyNumberFormat="1" applyFont="1" applyFill="1" applyBorder="1" applyAlignment="1">
      <alignment horizontal="right" vertical="center" readingOrder="1"/>
    </xf>
    <xf numFmtId="3" fontId="9" fillId="0" borderId="0" xfId="1" applyNumberFormat="1" applyFont="1" applyFill="1" applyBorder="1" applyAlignment="1">
      <alignment horizontal="right" vertical="center" wrapText="1" readingOrder="1"/>
    </xf>
    <xf numFmtId="3" fontId="9" fillId="0" borderId="0" xfId="0" applyNumberFormat="1" applyFont="1" applyFill="1" applyBorder="1" applyAlignment="1">
      <alignment horizontal="right" vertical="center" wrapText="1" readingOrder="1"/>
    </xf>
    <xf numFmtId="3" fontId="9" fillId="0" borderId="10" xfId="1" applyNumberFormat="1" applyFont="1" applyFill="1" applyBorder="1" applyAlignment="1">
      <alignment horizontal="right" vertical="center" wrapText="1" readingOrder="1"/>
    </xf>
    <xf numFmtId="3" fontId="9" fillId="0" borderId="10" xfId="0" applyNumberFormat="1" applyFont="1" applyFill="1" applyBorder="1" applyAlignment="1">
      <alignment horizontal="right" vertical="center" wrapText="1" readingOrder="1"/>
    </xf>
    <xf numFmtId="3" fontId="9" fillId="0" borderId="8" xfId="1" applyNumberFormat="1" applyFont="1" applyFill="1" applyBorder="1" applyAlignment="1">
      <alignment horizontal="right" vertical="center" wrapText="1" readingOrder="1"/>
    </xf>
    <xf numFmtId="3" fontId="9" fillId="0" borderId="8" xfId="0" applyNumberFormat="1" applyFont="1" applyFill="1" applyBorder="1" applyAlignment="1">
      <alignment horizontal="right" vertical="center" wrapText="1" readingOrder="1"/>
    </xf>
    <xf numFmtId="3" fontId="8" fillId="0" borderId="2" xfId="1" applyNumberFormat="1" applyFont="1" applyFill="1" applyBorder="1" applyAlignment="1">
      <alignment horizontal="right" vertical="center" wrapText="1" readingOrder="1"/>
    </xf>
    <xf numFmtId="3" fontId="14" fillId="2" borderId="2" xfId="1" applyNumberFormat="1" applyFont="1" applyFill="1" applyBorder="1" applyAlignment="1">
      <alignment horizontal="right" vertical="center" wrapText="1"/>
    </xf>
    <xf numFmtId="3" fontId="9" fillId="0" borderId="7" xfId="1" applyNumberFormat="1" applyFont="1" applyFill="1" applyBorder="1" applyAlignment="1">
      <alignment horizontal="right" vertical="center" wrapText="1"/>
    </xf>
    <xf numFmtId="3" fontId="9" fillId="0" borderId="7" xfId="0" applyNumberFormat="1" applyFont="1" applyFill="1" applyBorder="1" applyAlignment="1">
      <alignment horizontal="right" vertical="center" wrapText="1"/>
    </xf>
    <xf numFmtId="3" fontId="9" fillId="0" borderId="10" xfId="1" applyNumberFormat="1" applyFont="1" applyFill="1" applyBorder="1" applyAlignment="1">
      <alignment horizontal="right" vertical="center" wrapText="1"/>
    </xf>
    <xf numFmtId="3" fontId="9" fillId="0" borderId="10" xfId="0" applyNumberFormat="1" applyFont="1" applyFill="1" applyBorder="1" applyAlignment="1">
      <alignment horizontal="right" vertical="center" wrapText="1"/>
    </xf>
    <xf numFmtId="3" fontId="9" fillId="3" borderId="0" xfId="0" applyNumberFormat="1" applyFont="1" applyFill="1" applyBorder="1" applyAlignment="1">
      <alignment horizontal="right" vertical="center" wrapText="1" readingOrder="1"/>
    </xf>
    <xf numFmtId="3" fontId="9" fillId="3" borderId="10" xfId="0" applyNumberFormat="1" applyFont="1" applyFill="1" applyBorder="1" applyAlignment="1">
      <alignment horizontal="right" vertical="center" wrapText="1" readingOrder="1"/>
    </xf>
    <xf numFmtId="3" fontId="9" fillId="3" borderId="8" xfId="0" applyNumberFormat="1" applyFont="1" applyFill="1" applyBorder="1" applyAlignment="1">
      <alignment horizontal="right" vertical="center" wrapText="1" readingOrder="1"/>
    </xf>
    <xf numFmtId="3" fontId="9" fillId="3" borderId="7" xfId="0" applyNumberFormat="1" applyFont="1" applyFill="1" applyBorder="1" applyAlignment="1">
      <alignment horizontal="right" vertical="center" wrapText="1"/>
    </xf>
    <xf numFmtId="3" fontId="9" fillId="3" borderId="10" xfId="0" applyNumberFormat="1" applyFont="1" applyFill="1" applyBorder="1" applyAlignment="1">
      <alignment horizontal="right" vertical="center" wrapText="1"/>
    </xf>
    <xf numFmtId="3" fontId="14" fillId="3" borderId="2" xfId="1" applyNumberFormat="1" applyFont="1" applyFill="1" applyBorder="1" applyAlignment="1">
      <alignment horizontal="right" vertical="center" wrapText="1"/>
    </xf>
    <xf numFmtId="3" fontId="8" fillId="3" borderId="2" xfId="1" applyNumberFormat="1" applyFont="1" applyFill="1" applyBorder="1" applyAlignment="1">
      <alignment horizontal="right" vertical="center" wrapText="1" readingOrder="1"/>
    </xf>
    <xf numFmtId="3" fontId="14" fillId="2" borderId="2" xfId="0" applyNumberFormat="1" applyFont="1" applyFill="1" applyBorder="1" applyAlignment="1">
      <alignment horizontal="right" vertical="center" wrapText="1"/>
    </xf>
    <xf numFmtId="3" fontId="14" fillId="2" borderId="2" xfId="0" applyNumberFormat="1" applyFont="1" applyFill="1" applyBorder="1" applyAlignment="1">
      <alignment horizontal="right" vertical="center" wrapText="1" readingOrder="1"/>
    </xf>
    <xf numFmtId="3" fontId="8" fillId="0" borderId="2" xfId="0" applyNumberFormat="1" applyFont="1" applyFill="1" applyBorder="1" applyAlignment="1">
      <alignment horizontal="right" vertical="center" wrapText="1" readingOrder="1"/>
    </xf>
    <xf numFmtId="3" fontId="9" fillId="2" borderId="7" xfId="0" applyNumberFormat="1" applyFont="1" applyFill="1" applyBorder="1" applyAlignment="1">
      <alignment horizontal="right" vertical="center" readingOrder="1"/>
    </xf>
    <xf numFmtId="3" fontId="9" fillId="2" borderId="9" xfId="0" applyNumberFormat="1" applyFont="1" applyFill="1" applyBorder="1" applyAlignment="1">
      <alignment horizontal="right" vertical="center" wrapText="1" readingOrder="1"/>
    </xf>
    <xf numFmtId="3" fontId="9" fillId="2" borderId="10" xfId="0" applyNumberFormat="1" applyFont="1" applyFill="1" applyBorder="1" applyAlignment="1">
      <alignment horizontal="right" vertical="center" readingOrder="1"/>
    </xf>
    <xf numFmtId="3" fontId="9" fillId="2" borderId="0" xfId="0" applyNumberFormat="1" applyFont="1" applyFill="1" applyBorder="1" applyAlignment="1">
      <alignment horizontal="right" vertical="center" readingOrder="1"/>
    </xf>
    <xf numFmtId="3" fontId="9" fillId="2" borderId="0" xfId="0" applyNumberFormat="1" applyFont="1" applyFill="1" applyBorder="1" applyAlignment="1">
      <alignment horizontal="right" vertical="center" wrapText="1" readingOrder="1"/>
    </xf>
    <xf numFmtId="3" fontId="9" fillId="2" borderId="10" xfId="0" applyNumberFormat="1" applyFont="1" applyFill="1" applyBorder="1" applyAlignment="1">
      <alignment horizontal="right" vertical="center" wrapText="1" readingOrder="1"/>
    </xf>
    <xf numFmtId="3" fontId="9" fillId="2" borderId="8" xfId="0" applyNumberFormat="1" applyFont="1" applyFill="1" applyBorder="1" applyAlignment="1">
      <alignment horizontal="right" vertical="center" wrapText="1" readingOrder="1"/>
    </xf>
    <xf numFmtId="3" fontId="8" fillId="2" borderId="2" xfId="0" applyNumberFormat="1" applyFont="1" applyFill="1" applyBorder="1" applyAlignment="1">
      <alignment horizontal="right" vertical="center" wrapText="1" readingOrder="1"/>
    </xf>
    <xf numFmtId="3" fontId="9" fillId="2" borderId="10" xfId="0" applyNumberFormat="1" applyFont="1" applyFill="1" applyBorder="1" applyAlignment="1">
      <alignment horizontal="right" vertical="center" wrapText="1"/>
    </xf>
    <xf numFmtId="164" fontId="14" fillId="2" borderId="2" xfId="0" applyNumberFormat="1" applyFont="1" applyFill="1" applyBorder="1" applyAlignment="1">
      <alignment horizontal="left" vertical="center" wrapText="1"/>
    </xf>
    <xf numFmtId="37" fontId="9" fillId="0" borderId="7" xfId="1" applyNumberFormat="1" applyFont="1" applyFill="1" applyBorder="1" applyAlignment="1">
      <alignment horizontal="right" vertical="center" wrapText="1"/>
    </xf>
    <xf numFmtId="37" fontId="14" fillId="2" borderId="7" xfId="1" applyNumberFormat="1" applyFont="1" applyFill="1" applyBorder="1" applyAlignment="1">
      <alignment horizontal="right" vertical="center" wrapText="1"/>
    </xf>
    <xf numFmtId="167" fontId="14" fillId="3" borderId="2" xfId="2" applyNumberFormat="1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horizontal="left" vertical="center" wrapText="1" readingOrder="1"/>
    </xf>
    <xf numFmtId="167" fontId="14" fillId="4" borderId="2" xfId="2" applyNumberFormat="1" applyFont="1" applyFill="1" applyBorder="1" applyAlignment="1">
      <alignment horizontal="right" vertical="center" wrapText="1" readingOrder="1"/>
    </xf>
    <xf numFmtId="0" fontId="15" fillId="4" borderId="0" xfId="0" applyFont="1" applyFill="1" applyAlignment="1">
      <alignment vertical="center"/>
    </xf>
    <xf numFmtId="0" fontId="13" fillId="4" borderId="2" xfId="0" applyFont="1" applyFill="1" applyBorder="1" applyAlignment="1">
      <alignment horizontal="left" vertical="center" wrapText="1"/>
    </xf>
    <xf numFmtId="167" fontId="14" fillId="4" borderId="2" xfId="2" applyNumberFormat="1" applyFont="1" applyFill="1" applyBorder="1" applyAlignment="1">
      <alignment horizontal="right" vertical="center" wrapText="1"/>
    </xf>
    <xf numFmtId="0" fontId="16" fillId="4" borderId="0" xfId="0" applyFont="1" applyFill="1" applyAlignment="1">
      <alignment vertical="center"/>
    </xf>
    <xf numFmtId="3" fontId="14" fillId="0" borderId="2" xfId="0" applyNumberFormat="1" applyFont="1" applyFill="1" applyBorder="1" applyAlignment="1">
      <alignment vertical="center" readingOrder="1"/>
    </xf>
    <xf numFmtId="3" fontId="9" fillId="0" borderId="8" xfId="1" applyNumberFormat="1" applyFont="1" applyFill="1" applyBorder="1" applyAlignment="1">
      <alignment horizontal="right" vertical="center" readingOrder="1"/>
    </xf>
    <xf numFmtId="0" fontId="5" fillId="0" borderId="0" xfId="0" applyFont="1" applyFill="1" applyBorder="1" applyAlignment="1">
      <alignment horizontal="left" vertical="center" wrapText="1" readingOrder="1"/>
    </xf>
    <xf numFmtId="3" fontId="17" fillId="0" borderId="8" xfId="1" applyNumberFormat="1" applyFont="1" applyFill="1" applyBorder="1" applyAlignment="1">
      <alignment horizontal="right" vertical="center" readingOrder="1"/>
    </xf>
    <xf numFmtId="0" fontId="8" fillId="0" borderId="2" xfId="0" applyFont="1" applyFill="1" applyBorder="1" applyAlignment="1">
      <alignment vertical="center" readingOrder="1"/>
    </xf>
    <xf numFmtId="3" fontId="14" fillId="0" borderId="7" xfId="0" applyNumberFormat="1" applyFont="1" applyFill="1" applyBorder="1" applyAlignment="1">
      <alignment horizontal="right" vertical="center" readingOrder="1"/>
    </xf>
    <xf numFmtId="3" fontId="14" fillId="0" borderId="9" xfId="0" applyNumberFormat="1" applyFont="1" applyFill="1" applyBorder="1" applyAlignment="1">
      <alignment horizontal="right" vertical="center" readingOrder="1"/>
    </xf>
    <xf numFmtId="3" fontId="14" fillId="2" borderId="2" xfId="1" applyNumberFormat="1" applyFont="1" applyFill="1" applyBorder="1" applyAlignment="1">
      <alignment horizontal="right" vertical="center"/>
    </xf>
    <xf numFmtId="3" fontId="14" fillId="0" borderId="10" xfId="0" applyNumberFormat="1" applyFont="1" applyFill="1" applyBorder="1" applyAlignment="1">
      <alignment horizontal="right" vertical="center" readingOrder="1"/>
    </xf>
    <xf numFmtId="3" fontId="14" fillId="0" borderId="8" xfId="0" applyNumberFormat="1" applyFont="1" applyFill="1" applyBorder="1" applyAlignment="1">
      <alignment horizontal="right" vertical="center" readingOrder="1"/>
    </xf>
    <xf numFmtId="3" fontId="14" fillId="0" borderId="11" xfId="0" applyNumberFormat="1" applyFont="1" applyFill="1" applyBorder="1" applyAlignment="1">
      <alignment horizontal="right" vertical="center" readingOrder="1"/>
    </xf>
    <xf numFmtId="3" fontId="14" fillId="2" borderId="2" xfId="0" applyNumberFormat="1" applyFont="1" applyFill="1" applyBorder="1" applyAlignment="1">
      <alignment horizontal="right" vertical="center" readingOrder="1"/>
    </xf>
    <xf numFmtId="3" fontId="8" fillId="0" borderId="2" xfId="0" applyNumberFormat="1" applyFont="1" applyFill="1" applyBorder="1" applyAlignment="1">
      <alignment horizontal="right" vertical="center" readingOrder="1"/>
    </xf>
    <xf numFmtId="3" fontId="14" fillId="2" borderId="2" xfId="0" applyNumberFormat="1" applyFont="1" applyFill="1" applyBorder="1" applyAlignment="1">
      <alignment horizontal="right" vertical="center"/>
    </xf>
    <xf numFmtId="3" fontId="14" fillId="0" borderId="7" xfId="0" applyNumberFormat="1" applyFont="1" applyFill="1" applyBorder="1" applyAlignment="1">
      <alignment horizontal="right" vertical="center"/>
    </xf>
    <xf numFmtId="3" fontId="14" fillId="0" borderId="8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9" fillId="3" borderId="10" xfId="0" applyFont="1" applyFill="1" applyBorder="1" applyAlignment="1">
      <alignment horizontal="left" vertical="center" wrapText="1" readingOrder="1"/>
    </xf>
    <xf numFmtId="0" fontId="9" fillId="3" borderId="8" xfId="0" applyFont="1" applyFill="1" applyBorder="1" applyAlignment="1">
      <alignment horizontal="left" vertical="center" wrapText="1" readingOrder="1"/>
    </xf>
    <xf numFmtId="0" fontId="9" fillId="3" borderId="7" xfId="0" applyFont="1" applyFill="1" applyBorder="1" applyAlignment="1">
      <alignment horizontal="left" vertical="center" readingOrder="1"/>
    </xf>
    <xf numFmtId="0" fontId="9" fillId="3" borderId="9" xfId="0" applyFont="1" applyFill="1" applyBorder="1" applyAlignment="1">
      <alignment horizontal="left" vertical="center" wrapText="1" readingOrder="1"/>
    </xf>
    <xf numFmtId="0" fontId="9" fillId="3" borderId="10" xfId="0" applyFont="1" applyFill="1" applyBorder="1" applyAlignment="1">
      <alignment horizontal="left" vertical="center" readingOrder="1"/>
    </xf>
    <xf numFmtId="0" fontId="9" fillId="3" borderId="0" xfId="0" applyFont="1" applyFill="1" applyBorder="1" applyAlignment="1">
      <alignment horizontal="left" vertical="center" readingOrder="1"/>
    </xf>
    <xf numFmtId="0" fontId="8" fillId="3" borderId="2" xfId="0" applyFont="1" applyFill="1" applyBorder="1" applyAlignment="1">
      <alignment horizontal="left" vertical="center" wrapText="1" readingOrder="1"/>
    </xf>
    <xf numFmtId="0" fontId="9" fillId="3" borderId="7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right" vertical="center" readingOrder="1"/>
    </xf>
    <xf numFmtId="0" fontId="14" fillId="3" borderId="9" xfId="0" applyFont="1" applyFill="1" applyBorder="1" applyAlignment="1">
      <alignment horizontal="right" vertical="center" wrapText="1" readingOrder="1"/>
    </xf>
    <xf numFmtId="0" fontId="14" fillId="3" borderId="10" xfId="0" applyFont="1" applyFill="1" applyBorder="1" applyAlignment="1">
      <alignment horizontal="right" vertical="center" readingOrder="1"/>
    </xf>
    <xf numFmtId="0" fontId="14" fillId="3" borderId="0" xfId="0" applyFont="1" applyFill="1" applyBorder="1" applyAlignment="1">
      <alignment horizontal="right" vertical="center" readingOrder="1"/>
    </xf>
    <xf numFmtId="0" fontId="9" fillId="3" borderId="0" xfId="0" applyFont="1" applyFill="1" applyBorder="1" applyAlignment="1">
      <alignment horizontal="left" vertical="center" wrapText="1" readingOrder="1"/>
    </xf>
    <xf numFmtId="0" fontId="14" fillId="3" borderId="0" xfId="0" applyFont="1" applyFill="1" applyBorder="1" applyAlignment="1">
      <alignment horizontal="right" vertical="center" wrapText="1" readingOrder="1"/>
    </xf>
    <xf numFmtId="0" fontId="14" fillId="3" borderId="10" xfId="0" applyFont="1" applyFill="1" applyBorder="1" applyAlignment="1">
      <alignment horizontal="right" vertical="center" wrapText="1" readingOrder="1"/>
    </xf>
    <xf numFmtId="0" fontId="14" fillId="3" borderId="8" xfId="0" applyFont="1" applyFill="1" applyBorder="1" applyAlignment="1">
      <alignment horizontal="right" vertical="center" wrapText="1" readingOrder="1"/>
    </xf>
    <xf numFmtId="0" fontId="14" fillId="3" borderId="7" xfId="0" applyFont="1" applyFill="1" applyBorder="1" applyAlignment="1">
      <alignment horizontal="right" vertical="center" wrapText="1"/>
    </xf>
    <xf numFmtId="0" fontId="14" fillId="3" borderId="10" xfId="0" applyFont="1" applyFill="1" applyBorder="1" applyAlignment="1">
      <alignment horizontal="right" vertical="center" wrapText="1"/>
    </xf>
    <xf numFmtId="0" fontId="14" fillId="3" borderId="7" xfId="0" applyFont="1" applyFill="1" applyBorder="1" applyAlignment="1">
      <alignment horizontal="left" vertical="center" readingOrder="1"/>
    </xf>
    <xf numFmtId="0" fontId="14" fillId="3" borderId="9" xfId="0" applyFont="1" applyFill="1" applyBorder="1" applyAlignment="1">
      <alignment horizontal="left" vertical="center" wrapText="1" readingOrder="1"/>
    </xf>
    <xf numFmtId="0" fontId="14" fillId="3" borderId="10" xfId="0" applyFont="1" applyFill="1" applyBorder="1" applyAlignment="1">
      <alignment horizontal="left" vertical="center" readingOrder="1"/>
    </xf>
    <xf numFmtId="0" fontId="9" fillId="3" borderId="10" xfId="0" applyFont="1" applyFill="1" applyBorder="1" applyAlignment="1">
      <alignment horizontal="right" vertical="center" readingOrder="1"/>
    </xf>
    <xf numFmtId="0" fontId="14" fillId="3" borderId="0" xfId="0" applyFont="1" applyFill="1" applyBorder="1" applyAlignment="1">
      <alignment horizontal="left" vertical="center" readingOrder="1"/>
    </xf>
    <xf numFmtId="0" fontId="9" fillId="3" borderId="0" xfId="0" applyFont="1" applyFill="1" applyBorder="1" applyAlignment="1">
      <alignment horizontal="right" vertical="center" readingOrder="1"/>
    </xf>
    <xf numFmtId="0" fontId="14" fillId="3" borderId="0" xfId="0" applyFont="1" applyFill="1" applyBorder="1" applyAlignment="1">
      <alignment horizontal="left" vertical="center" wrapText="1" readingOrder="1"/>
    </xf>
    <xf numFmtId="0" fontId="9" fillId="3" borderId="0" xfId="0" applyFont="1" applyFill="1" applyBorder="1" applyAlignment="1">
      <alignment horizontal="right" vertical="center" wrapText="1" readingOrder="1"/>
    </xf>
    <xf numFmtId="0" fontId="14" fillId="3" borderId="10" xfId="0" applyFont="1" applyFill="1" applyBorder="1" applyAlignment="1">
      <alignment horizontal="left" vertical="center" wrapText="1" readingOrder="1"/>
    </xf>
    <xf numFmtId="0" fontId="9" fillId="3" borderId="10" xfId="0" applyFont="1" applyFill="1" applyBorder="1" applyAlignment="1">
      <alignment horizontal="right" vertical="center" wrapText="1" readingOrder="1"/>
    </xf>
    <xf numFmtId="0" fontId="14" fillId="3" borderId="8" xfId="0" applyFont="1" applyFill="1" applyBorder="1" applyAlignment="1">
      <alignment horizontal="left" vertical="center" wrapText="1" readingOrder="1"/>
    </xf>
    <xf numFmtId="0" fontId="9" fillId="3" borderId="8" xfId="0" applyFont="1" applyFill="1" applyBorder="1" applyAlignment="1">
      <alignment horizontal="right" vertical="center" wrapText="1" readingOrder="1"/>
    </xf>
    <xf numFmtId="0" fontId="14" fillId="3" borderId="2" xfId="0" applyFont="1" applyFill="1" applyBorder="1" applyAlignment="1">
      <alignment horizontal="left" vertical="center" wrapText="1" readingOrder="1"/>
    </xf>
    <xf numFmtId="0" fontId="8" fillId="3" borderId="2" xfId="0" applyFont="1" applyFill="1" applyBorder="1" applyAlignment="1">
      <alignment horizontal="right" vertical="center" wrapText="1" readingOrder="1"/>
    </xf>
    <xf numFmtId="0" fontId="9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right" vertical="center" readingOrder="1"/>
    </xf>
    <xf numFmtId="0" fontId="9" fillId="3" borderId="9" xfId="0" applyFont="1" applyFill="1" applyBorder="1" applyAlignment="1">
      <alignment horizontal="right" vertical="center" wrapText="1" readingOrder="1"/>
    </xf>
    <xf numFmtId="165" fontId="9" fillId="3" borderId="10" xfId="0" applyNumberFormat="1" applyFont="1" applyFill="1" applyBorder="1" applyAlignment="1">
      <alignment horizontal="right" vertical="center" readingOrder="1"/>
    </xf>
    <xf numFmtId="0" fontId="9" fillId="3" borderId="7" xfId="0" applyFont="1" applyFill="1" applyBorder="1" applyAlignment="1">
      <alignment horizontal="right" vertical="center" wrapText="1"/>
    </xf>
    <xf numFmtId="0" fontId="9" fillId="3" borderId="10" xfId="0" applyFont="1" applyFill="1" applyBorder="1" applyAlignment="1">
      <alignment horizontal="right" vertical="center" wrapText="1"/>
    </xf>
    <xf numFmtId="164" fontId="9" fillId="3" borderId="10" xfId="0" applyNumberFormat="1" applyFont="1" applyFill="1" applyBorder="1" applyAlignment="1">
      <alignment horizontal="right" vertical="center" readingOrder="1"/>
    </xf>
    <xf numFmtId="37" fontId="9" fillId="0" borderId="10" xfId="0" applyNumberFormat="1" applyFont="1" applyFill="1" applyBorder="1" applyAlignment="1">
      <alignment horizontal="right" vertical="center" readingOrder="1"/>
    </xf>
    <xf numFmtId="37" fontId="14" fillId="2" borderId="2" xfId="0" applyNumberFormat="1" applyFont="1" applyFill="1" applyBorder="1" applyAlignment="1">
      <alignment horizontal="right" vertical="center" wrapText="1" readingOrder="1"/>
    </xf>
    <xf numFmtId="3" fontId="9" fillId="3" borderId="7" xfId="0" applyNumberFormat="1" applyFont="1" applyFill="1" applyBorder="1" applyAlignment="1">
      <alignment horizontal="right" vertical="center" readingOrder="1"/>
    </xf>
    <xf numFmtId="3" fontId="9" fillId="3" borderId="9" xfId="0" applyNumberFormat="1" applyFont="1" applyFill="1" applyBorder="1" applyAlignment="1">
      <alignment horizontal="right" vertical="center" wrapText="1" readingOrder="1"/>
    </xf>
    <xf numFmtId="3" fontId="9" fillId="3" borderId="10" xfId="0" applyNumberFormat="1" applyFont="1" applyFill="1" applyBorder="1" applyAlignment="1">
      <alignment horizontal="right" vertical="center" readingOrder="1"/>
    </xf>
    <xf numFmtId="3" fontId="9" fillId="3" borderId="0" xfId="0" applyNumberFormat="1" applyFont="1" applyFill="1" applyBorder="1" applyAlignment="1">
      <alignment horizontal="right" vertical="center" readingOrder="1"/>
    </xf>
    <xf numFmtId="3" fontId="9" fillId="3" borderId="8" xfId="0" applyNumberFormat="1" applyFont="1" applyFill="1" applyBorder="1" applyAlignment="1">
      <alignment vertical="center" readingOrder="1"/>
    </xf>
    <xf numFmtId="3" fontId="14" fillId="3" borderId="8" xfId="0" applyNumberFormat="1" applyFont="1" applyFill="1" applyBorder="1" applyAlignment="1">
      <alignment vertical="center" readingOrder="1"/>
    </xf>
    <xf numFmtId="3" fontId="14" fillId="3" borderId="8" xfId="0" applyNumberFormat="1" applyFont="1" applyFill="1" applyBorder="1" applyAlignment="1">
      <alignment horizontal="right" vertical="center" readingOrder="1"/>
    </xf>
    <xf numFmtId="3" fontId="9" fillId="0" borderId="9" xfId="0" applyNumberFormat="1" applyFont="1" applyFill="1" applyBorder="1" applyAlignment="1">
      <alignment vertical="center"/>
    </xf>
    <xf numFmtId="3" fontId="14" fillId="0" borderId="9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 textRotation="90" wrapText="1" readingOrder="1"/>
    </xf>
    <xf numFmtId="0" fontId="5" fillId="0" borderId="17" xfId="0" applyFont="1" applyFill="1" applyBorder="1" applyAlignment="1">
      <alignment horizontal="left" vertical="center" readingOrder="1"/>
    </xf>
    <xf numFmtId="0" fontId="5" fillId="0" borderId="18" xfId="0" applyFont="1" applyFill="1" applyBorder="1" applyAlignment="1">
      <alignment horizontal="left" vertical="center"/>
    </xf>
    <xf numFmtId="3" fontId="9" fillId="0" borderId="9" xfId="0" applyNumberFormat="1" applyFont="1" applyFill="1" applyBorder="1" applyAlignment="1">
      <alignment horizontal="right" vertical="center"/>
    </xf>
    <xf numFmtId="3" fontId="14" fillId="0" borderId="13" xfId="0" applyNumberFormat="1" applyFont="1" applyFill="1" applyBorder="1" applyAlignment="1">
      <alignment horizontal="right" vertical="center" readingOrder="1"/>
    </xf>
    <xf numFmtId="0" fontId="13" fillId="2" borderId="12" xfId="0" applyFont="1" applyFill="1" applyBorder="1" applyAlignment="1">
      <alignment horizontal="left" vertical="center"/>
    </xf>
    <xf numFmtId="3" fontId="14" fillId="2" borderId="12" xfId="0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left" vertical="center" readingOrder="1"/>
    </xf>
    <xf numFmtId="3" fontId="14" fillId="0" borderId="0" xfId="0" applyNumberFormat="1" applyFont="1" applyFill="1" applyBorder="1" applyAlignment="1">
      <alignment horizontal="right" vertical="center" readingOrder="1"/>
    </xf>
    <xf numFmtId="3" fontId="9" fillId="0" borderId="8" xfId="0" applyNumberFormat="1" applyFont="1" applyFill="1" applyBorder="1" applyAlignment="1">
      <alignment horizontal="right" vertical="center" readingOrder="1"/>
    </xf>
    <xf numFmtId="0" fontId="5" fillId="3" borderId="7" xfId="0" applyFont="1" applyFill="1" applyBorder="1" applyAlignment="1">
      <alignment horizontal="left" vertical="center" readingOrder="1"/>
    </xf>
    <xf numFmtId="0" fontId="13" fillId="3" borderId="7" xfId="0" applyFont="1" applyFill="1" applyBorder="1" applyAlignment="1">
      <alignment horizontal="right" vertical="center" readingOrder="1"/>
    </xf>
    <xf numFmtId="0" fontId="13" fillId="3" borderId="7" xfId="0" applyFont="1" applyFill="1" applyBorder="1" applyAlignment="1">
      <alignment horizontal="left" vertical="center" readingOrder="1"/>
    </xf>
    <xf numFmtId="0" fontId="5" fillId="3" borderId="7" xfId="0" applyFont="1" applyFill="1" applyBorder="1" applyAlignment="1">
      <alignment horizontal="right" vertical="center" readingOrder="1"/>
    </xf>
    <xf numFmtId="0" fontId="15" fillId="3" borderId="7" xfId="0" applyFont="1" applyFill="1" applyBorder="1" applyAlignment="1">
      <alignment vertical="center" readingOrder="1"/>
    </xf>
    <xf numFmtId="0" fontId="4" fillId="3" borderId="7" xfId="0" applyFont="1" applyFill="1" applyBorder="1" applyAlignment="1">
      <alignment vertical="center" readingOrder="1"/>
    </xf>
    <xf numFmtId="0" fontId="5" fillId="3" borderId="0" xfId="0" applyFont="1" applyFill="1" applyBorder="1" applyAlignment="1">
      <alignment horizontal="left" vertical="center" readingOrder="1"/>
    </xf>
    <xf numFmtId="0" fontId="13" fillId="3" borderId="0" xfId="0" applyFont="1" applyFill="1" applyBorder="1" applyAlignment="1">
      <alignment horizontal="right" vertical="center" readingOrder="1"/>
    </xf>
    <xf numFmtId="0" fontId="13" fillId="3" borderId="0" xfId="0" applyFont="1" applyFill="1" applyBorder="1" applyAlignment="1">
      <alignment horizontal="left" vertical="center" readingOrder="1"/>
    </xf>
    <xf numFmtId="0" fontId="5" fillId="3" borderId="0" xfId="0" applyFont="1" applyFill="1" applyBorder="1" applyAlignment="1">
      <alignment horizontal="right" vertical="center" readingOrder="1"/>
    </xf>
    <xf numFmtId="0" fontId="15" fillId="3" borderId="0" xfId="0" applyFont="1" applyFill="1" applyBorder="1" applyAlignment="1">
      <alignment vertical="center" readingOrder="1"/>
    </xf>
    <xf numFmtId="0" fontId="4" fillId="3" borderId="0" xfId="0" applyFont="1" applyFill="1" applyBorder="1" applyAlignment="1">
      <alignment vertical="center" readingOrder="1"/>
    </xf>
    <xf numFmtId="0" fontId="5" fillId="3" borderId="9" xfId="0" applyFont="1" applyFill="1" applyBorder="1" applyAlignment="1">
      <alignment horizontal="left" vertical="center"/>
    </xf>
    <xf numFmtId="0" fontId="13" fillId="3" borderId="9" xfId="0" applyFont="1" applyFill="1" applyBorder="1" applyAlignment="1">
      <alignment horizontal="right" vertical="center"/>
    </xf>
    <xf numFmtId="0" fontId="13" fillId="3" borderId="9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13" fillId="3" borderId="12" xfId="0" applyFont="1" applyFill="1" applyBorder="1" applyAlignment="1">
      <alignment horizontal="left" vertical="center"/>
    </xf>
    <xf numFmtId="0" fontId="13" fillId="3" borderId="12" xfId="0" applyFont="1" applyFill="1" applyBorder="1" applyAlignment="1">
      <alignment horizontal="right" vertical="center"/>
    </xf>
    <xf numFmtId="0" fontId="13" fillId="3" borderId="12" xfId="0" applyFont="1" applyFill="1" applyBorder="1" applyAlignment="1">
      <alignment vertical="center"/>
    </xf>
    <xf numFmtId="3" fontId="18" fillId="0" borderId="8" xfId="0" applyNumberFormat="1" applyFont="1" applyFill="1" applyBorder="1" applyAlignment="1">
      <alignment horizontal="right" vertical="center" readingOrder="1"/>
    </xf>
    <xf numFmtId="0" fontId="9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right" vertical="center"/>
    </xf>
    <xf numFmtId="3" fontId="14" fillId="2" borderId="7" xfId="0" applyNumberFormat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left" vertical="center" readingOrder="1"/>
    </xf>
    <xf numFmtId="0" fontId="9" fillId="3" borderId="8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right" vertical="center"/>
    </xf>
    <xf numFmtId="3" fontId="14" fillId="2" borderId="8" xfId="0" applyNumberFormat="1" applyFont="1" applyFill="1" applyBorder="1" applyAlignment="1">
      <alignment horizontal="right" vertical="center"/>
    </xf>
    <xf numFmtId="0" fontId="9" fillId="3" borderId="9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right" vertical="center"/>
    </xf>
    <xf numFmtId="3" fontId="14" fillId="2" borderId="9" xfId="0" applyNumberFormat="1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right" vertical="center"/>
    </xf>
    <xf numFmtId="3" fontId="14" fillId="0" borderId="2" xfId="0" applyNumberFormat="1" applyFont="1" applyFill="1" applyBorder="1" applyAlignment="1">
      <alignment horizontal="right" vertical="center"/>
    </xf>
    <xf numFmtId="0" fontId="5" fillId="5" borderId="0" xfId="0" applyFont="1" applyFill="1" applyAlignment="1">
      <alignment horizontal="left" vertical="center"/>
    </xf>
    <xf numFmtId="0" fontId="0" fillId="5" borderId="0" xfId="0" applyFill="1"/>
    <xf numFmtId="0" fontId="4" fillId="0" borderId="0" xfId="0" applyFont="1" applyFill="1" applyBorder="1" applyAlignment="1">
      <alignment horizontal="left" vertical="center" readingOrder="1"/>
    </xf>
    <xf numFmtId="0" fontId="10" fillId="0" borderId="0" xfId="0" applyFont="1" applyBorder="1" applyAlignment="1">
      <alignment horizontal="left" vertical="center" wrapText="1" readingOrder="1"/>
    </xf>
    <xf numFmtId="0" fontId="11" fillId="0" borderId="1" xfId="0" applyFont="1" applyBorder="1" applyAlignment="1">
      <alignment horizontal="center" vertical="center" readingOrder="1"/>
    </xf>
    <xf numFmtId="0" fontId="11" fillId="0" borderId="2" xfId="0" applyFont="1" applyBorder="1" applyAlignment="1">
      <alignment horizontal="center" vertical="center" readingOrder="1"/>
    </xf>
    <xf numFmtId="0" fontId="11" fillId="0" borderId="3" xfId="0" applyFont="1" applyBorder="1" applyAlignment="1">
      <alignment horizontal="center" vertical="center" readingOrder="1"/>
    </xf>
    <xf numFmtId="0" fontId="3" fillId="0" borderId="4" xfId="0" applyFont="1" applyFill="1" applyBorder="1" applyAlignment="1">
      <alignment horizontal="center" vertical="center" textRotation="90" wrapText="1" readingOrder="1"/>
    </xf>
    <xf numFmtId="0" fontId="3" fillId="0" borderId="5" xfId="0" applyFont="1" applyFill="1" applyBorder="1" applyAlignment="1">
      <alignment horizontal="center" vertical="center" textRotation="90" wrapText="1" readingOrder="1"/>
    </xf>
    <xf numFmtId="0" fontId="3" fillId="0" borderId="6" xfId="0" applyFont="1" applyFill="1" applyBorder="1" applyAlignment="1">
      <alignment horizontal="center" vertical="center" textRotation="90" wrapText="1" readingOrder="1"/>
    </xf>
    <xf numFmtId="0" fontId="3" fillId="0" borderId="14" xfId="0" applyFont="1" applyFill="1" applyBorder="1" applyAlignment="1">
      <alignment horizontal="center" vertical="center" textRotation="90" wrapText="1" readingOrder="1"/>
    </xf>
    <xf numFmtId="0" fontId="3" fillId="0" borderId="19" xfId="0" applyFont="1" applyFill="1" applyBorder="1" applyAlignment="1">
      <alignment horizontal="center" vertical="center" textRotation="90" wrapText="1" readingOrder="1"/>
    </xf>
    <xf numFmtId="0" fontId="3" fillId="0" borderId="15" xfId="0" applyFont="1" applyFill="1" applyBorder="1" applyAlignment="1">
      <alignment horizontal="center" vertical="center" textRotation="90" wrapText="1" readingOrder="1"/>
    </xf>
    <xf numFmtId="0" fontId="3" fillId="0" borderId="16" xfId="0" applyFont="1" applyFill="1" applyBorder="1" applyAlignment="1">
      <alignment horizontal="center" vertical="center" textRotation="90" wrapText="1" readingOrder="1"/>
    </xf>
    <xf numFmtId="0" fontId="6" fillId="0" borderId="2" xfId="0" applyFont="1" applyFill="1" applyBorder="1" applyAlignment="1">
      <alignment horizontal="center" vertical="center" readingOrder="1"/>
    </xf>
    <xf numFmtId="0" fontId="3" fillId="0" borderId="12" xfId="0" applyFont="1" applyFill="1" applyBorder="1" applyAlignment="1">
      <alignment horizontal="center" vertical="center"/>
    </xf>
    <xf numFmtId="167" fontId="9" fillId="3" borderId="7" xfId="2" applyNumberFormat="1" applyFont="1" applyFill="1" applyBorder="1" applyAlignment="1">
      <alignment horizontal="right" vertical="center" readingOrder="1"/>
    </xf>
    <xf numFmtId="167" fontId="9" fillId="3" borderId="9" xfId="2" applyNumberFormat="1" applyFont="1" applyFill="1" applyBorder="1" applyAlignment="1">
      <alignment horizontal="right" vertical="center" readingOrder="1"/>
    </xf>
    <xf numFmtId="167" fontId="14" fillId="2" borderId="7" xfId="2" applyNumberFormat="1" applyFont="1" applyFill="1" applyBorder="1" applyAlignment="1">
      <alignment horizontal="right" vertical="center" readingOrder="1"/>
    </xf>
    <xf numFmtId="167" fontId="9" fillId="3" borderId="8" xfId="2" applyNumberFormat="1" applyFont="1" applyFill="1" applyBorder="1" applyAlignment="1">
      <alignment horizontal="right" vertical="center" readingOrder="1"/>
    </xf>
    <xf numFmtId="167" fontId="9" fillId="0" borderId="7" xfId="2" applyNumberFormat="1" applyFont="1" applyFill="1" applyBorder="1" applyAlignment="1">
      <alignment horizontal="right" vertical="center" readingOrder="1"/>
    </xf>
    <xf numFmtId="167" fontId="9" fillId="0" borderId="9" xfId="2" applyNumberFormat="1" applyFont="1" applyFill="1" applyBorder="1" applyAlignment="1">
      <alignment horizontal="right" vertical="center" readingOrder="1"/>
    </xf>
    <xf numFmtId="167" fontId="9" fillId="3" borderId="10" xfId="2" applyNumberFormat="1" applyFont="1" applyFill="1" applyBorder="1" applyAlignment="1">
      <alignment horizontal="right" vertical="center" readingOrder="1"/>
    </xf>
    <xf numFmtId="167" fontId="14" fillId="2" borderId="2" xfId="2" applyNumberFormat="1" applyFont="1" applyFill="1" applyBorder="1" applyAlignment="1">
      <alignment horizontal="right" vertical="center" readingOrder="1"/>
    </xf>
    <xf numFmtId="167" fontId="9" fillId="0" borderId="8" xfId="2" applyNumberFormat="1" applyFont="1" applyFill="1" applyBorder="1" applyAlignment="1">
      <alignment horizontal="right" vertical="center" readingOrder="1"/>
    </xf>
    <xf numFmtId="167" fontId="9" fillId="0" borderId="2" xfId="2" applyNumberFormat="1" applyFont="1" applyFill="1" applyBorder="1" applyAlignment="1">
      <alignment horizontal="right" vertical="center" readingOrder="1"/>
    </xf>
    <xf numFmtId="167" fontId="9" fillId="3" borderId="2" xfId="2" applyNumberFormat="1" applyFont="1" applyFill="1" applyBorder="1" applyAlignment="1">
      <alignment horizontal="right" vertical="center" readingOrder="1"/>
    </xf>
    <xf numFmtId="167" fontId="14" fillId="2" borderId="10" xfId="2" applyNumberFormat="1" applyFont="1" applyFill="1" applyBorder="1" applyAlignment="1">
      <alignment horizontal="right" vertical="center" readingOrder="1"/>
    </xf>
    <xf numFmtId="167" fontId="9" fillId="3" borderId="0" xfId="2" applyNumberFormat="1" applyFont="1" applyFill="1" applyBorder="1" applyAlignment="1">
      <alignment horizontal="right" vertical="center" readingOrder="1"/>
    </xf>
    <xf numFmtId="167" fontId="9" fillId="3" borderId="11" xfId="2" applyNumberFormat="1" applyFont="1" applyFill="1" applyBorder="1" applyAlignment="1">
      <alignment horizontal="right" vertical="center" readingOrder="1"/>
    </xf>
    <xf numFmtId="167" fontId="8" fillId="3" borderId="2" xfId="2" applyNumberFormat="1" applyFont="1" applyFill="1" applyBorder="1" applyAlignment="1">
      <alignment horizontal="right" vertical="center" readingOrder="1"/>
    </xf>
    <xf numFmtId="167" fontId="8" fillId="0" borderId="2" xfId="2" applyNumberFormat="1" applyFont="1" applyFill="1" applyBorder="1" applyAlignment="1">
      <alignment horizontal="right" vertical="center"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sqref="A1:K1"/>
    </sheetView>
  </sheetViews>
  <sheetFormatPr defaultRowHeight="12.75"/>
  <cols>
    <col min="1" max="16384" width="9.140625" style="3"/>
  </cols>
  <sheetData>
    <row r="1" spans="1:11" ht="26.25" thickBot="1">
      <c r="A1" s="258" t="s">
        <v>62</v>
      </c>
      <c r="B1" s="259"/>
      <c r="C1" s="259"/>
      <c r="D1" s="259"/>
      <c r="E1" s="259"/>
      <c r="F1" s="259"/>
      <c r="G1" s="259"/>
      <c r="H1" s="259"/>
      <c r="I1" s="259"/>
      <c r="J1" s="259"/>
      <c r="K1" s="260"/>
    </row>
    <row r="2" spans="1:11" ht="26.25" thickBot="1">
      <c r="A2" s="258" t="s">
        <v>63</v>
      </c>
      <c r="B2" s="259"/>
      <c r="C2" s="259"/>
      <c r="D2" s="259"/>
      <c r="E2" s="259"/>
      <c r="F2" s="259"/>
      <c r="G2" s="259"/>
      <c r="H2" s="259"/>
      <c r="I2" s="259"/>
      <c r="J2" s="259"/>
      <c r="K2" s="260"/>
    </row>
    <row r="3" spans="1:11" ht="26.25" thickBot="1">
      <c r="A3" s="258" t="s">
        <v>61</v>
      </c>
      <c r="B3" s="259"/>
      <c r="C3" s="259"/>
      <c r="D3" s="259"/>
      <c r="E3" s="259"/>
      <c r="F3" s="259"/>
      <c r="G3" s="259"/>
      <c r="H3" s="259"/>
      <c r="I3" s="259"/>
      <c r="J3" s="259"/>
      <c r="K3" s="260"/>
    </row>
    <row r="6" spans="1:11" s="4" customFormat="1" ht="15.75">
      <c r="A6" s="257" t="s">
        <v>0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</row>
    <row r="7" spans="1:11" s="4" customFormat="1" ht="15.75">
      <c r="A7" s="257" t="s">
        <v>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</row>
    <row r="8" spans="1:11" s="4" customFormat="1" ht="15.75">
      <c r="A8" s="257" t="s">
        <v>2</v>
      </c>
      <c r="B8" s="257"/>
      <c r="C8" s="257"/>
      <c r="D8" s="257"/>
      <c r="E8" s="257"/>
      <c r="F8" s="257"/>
      <c r="G8" s="257"/>
      <c r="H8" s="257"/>
      <c r="I8" s="257"/>
      <c r="J8" s="257"/>
      <c r="K8" s="257"/>
    </row>
  </sheetData>
  <mergeCells count="6">
    <mergeCell ref="A8:K8"/>
    <mergeCell ref="A1:K1"/>
    <mergeCell ref="A2:K2"/>
    <mergeCell ref="A3:K3"/>
    <mergeCell ref="A6:K6"/>
    <mergeCell ref="A7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O40"/>
  <sheetViews>
    <sheetView workbookViewId="0">
      <pane xSplit="2" topLeftCell="C1" activePane="topRight" state="frozen"/>
      <selection pane="topRight"/>
    </sheetView>
  </sheetViews>
  <sheetFormatPr defaultRowHeight="12.75"/>
  <cols>
    <col min="1" max="1" width="6" style="11" customWidth="1"/>
    <col min="2" max="2" width="47.28515625" style="5" customWidth="1"/>
    <col min="3" max="13" width="8.140625" style="5" customWidth="1"/>
    <col min="14" max="14" width="7.7109375" style="5" customWidth="1"/>
    <col min="15" max="15" width="8.5703125" style="56" customWidth="1"/>
    <col min="16" max="27" width="8.140625" style="5" customWidth="1"/>
    <col min="28" max="28" width="8.7109375" style="58" customWidth="1"/>
    <col min="29" max="40" width="8.140625" style="47" customWidth="1"/>
    <col min="41" max="41" width="8.140625" style="55" customWidth="1"/>
    <col min="42" max="53" width="8.140625" style="47" customWidth="1"/>
    <col min="54" max="54" width="8.7109375" style="55" customWidth="1"/>
    <col min="55" max="66" width="8.140625" style="47" customWidth="1"/>
    <col min="67" max="67" width="8.7109375" style="55" customWidth="1"/>
    <col min="68" max="79" width="8.140625" style="47" customWidth="1"/>
    <col min="80" max="80" width="8.7109375" style="47" customWidth="1"/>
    <col min="81" max="92" width="8.140625" style="47" customWidth="1"/>
    <col min="93" max="93" width="8.7109375" style="55" customWidth="1"/>
    <col min="94" max="105" width="8.140625" style="47" customWidth="1"/>
    <col min="106" max="106" width="10.7109375" style="7" customWidth="1"/>
    <col min="107" max="118" width="8.140625" style="47" customWidth="1"/>
    <col min="119" max="119" width="9.140625" style="7" customWidth="1"/>
    <col min="120" max="123" width="9.140625" style="6" customWidth="1"/>
    <col min="124" max="125" width="11.140625" style="6" customWidth="1"/>
    <col min="126" max="131" width="9.140625" style="6" customWidth="1"/>
    <col min="132" max="132" width="9.140625" style="7" customWidth="1"/>
    <col min="133" max="136" width="9.140625" style="6" customWidth="1"/>
    <col min="137" max="137" width="10" style="6" customWidth="1"/>
    <col min="138" max="138" width="11.140625" style="6" customWidth="1"/>
    <col min="139" max="144" width="9.140625" style="6" customWidth="1"/>
    <col min="145" max="145" width="9.140625" style="7" customWidth="1"/>
    <col min="146" max="149" width="9.140625" style="6" customWidth="1"/>
    <col min="150" max="151" width="11.140625" style="6" customWidth="1"/>
    <col min="152" max="157" width="9.140625" style="6" customWidth="1"/>
    <col min="158" max="158" width="9.140625" style="7" customWidth="1"/>
    <col min="159" max="159" width="9.42578125" style="6" customWidth="1"/>
    <col min="160" max="160" width="8.5703125" style="6" customWidth="1"/>
    <col min="161" max="161" width="8.28515625" style="6" customWidth="1"/>
    <col min="162" max="162" width="8.5703125" style="6" customWidth="1"/>
    <col min="163" max="163" width="8.28515625" style="6" customWidth="1"/>
    <col min="164" max="164" width="10.28515625" style="6" customWidth="1"/>
    <col min="165" max="170" width="9.140625" style="6" customWidth="1"/>
    <col min="171" max="171" width="9" style="7" customWidth="1"/>
    <col min="172" max="175" width="9.140625" style="6" customWidth="1"/>
    <col min="176" max="177" width="11.140625" style="6" customWidth="1"/>
    <col min="178" max="183" width="9.140625" style="6" customWidth="1"/>
    <col min="184" max="184" width="9.140625" style="7" customWidth="1"/>
    <col min="185" max="188" width="9.140625" style="6" customWidth="1"/>
    <col min="189" max="190" width="11.140625" style="6" customWidth="1"/>
    <col min="191" max="196" width="9.140625" style="6" customWidth="1"/>
    <col min="197" max="197" width="9.140625" style="7" customWidth="1"/>
    <col min="198" max="201" width="9.140625" style="6" customWidth="1"/>
    <col min="202" max="203" width="11.140625" style="6" customWidth="1"/>
    <col min="204" max="209" width="9.140625" style="6" customWidth="1"/>
    <col min="210" max="210" width="9.140625" style="7" customWidth="1"/>
    <col min="211" max="214" width="9.140625" style="6" customWidth="1"/>
    <col min="215" max="216" width="11.140625" style="6" customWidth="1"/>
    <col min="217" max="222" width="9.140625" style="6" customWidth="1"/>
    <col min="223" max="223" width="9.140625" style="154" customWidth="1"/>
    <col min="224" max="227" width="9.140625" style="6" customWidth="1"/>
    <col min="228" max="229" width="11.140625" style="6" customWidth="1"/>
    <col min="230" max="235" width="9.140625" style="6" customWidth="1"/>
    <col min="236" max="236" width="9.140625" style="7" customWidth="1"/>
    <col min="237" max="248" width="9.140625" style="6" customWidth="1"/>
    <col min="249" max="249" width="9.140625" style="7" customWidth="1"/>
    <col min="250" max="253" width="9.140625" style="6" customWidth="1"/>
    <col min="254" max="254" width="9.5703125" style="6" customWidth="1"/>
    <col min="255" max="255" width="11.140625" style="6" customWidth="1"/>
    <col min="256" max="261" width="9.140625" style="6" customWidth="1"/>
    <col min="262" max="262" width="9.140625" style="7" customWidth="1"/>
    <col min="263" max="266" width="9.140625" style="6" customWidth="1"/>
    <col min="267" max="268" width="11.140625" style="6" customWidth="1"/>
    <col min="269" max="274" width="9.140625" style="6" customWidth="1"/>
    <col min="275" max="275" width="9.140625" style="7" customWidth="1"/>
    <col min="276" max="279" width="9.140625" style="6" customWidth="1"/>
    <col min="280" max="281" width="11.140625" style="6" customWidth="1"/>
    <col min="282" max="287" width="9.140625" style="6" customWidth="1"/>
    <col min="288" max="288" width="9.28515625" style="154" customWidth="1"/>
    <col min="289" max="292" width="9.140625" style="6" customWidth="1"/>
    <col min="293" max="294" width="11.140625" style="6" customWidth="1"/>
    <col min="295" max="300" width="9.140625" style="6" customWidth="1"/>
    <col min="301" max="301" width="9.140625" style="7" customWidth="1"/>
    <col min="302" max="305" width="9.140625" style="6" customWidth="1"/>
    <col min="306" max="306" width="9" style="6" customWidth="1"/>
    <col min="307" max="307" width="11.140625" style="6" customWidth="1"/>
    <col min="308" max="313" width="9.140625" style="6" customWidth="1"/>
    <col min="314" max="314" width="9" style="7" customWidth="1"/>
    <col min="315" max="316" width="9.140625" style="6" customWidth="1"/>
    <col min="317" max="317" width="11.5703125" style="6" customWidth="1"/>
    <col min="318" max="318" width="11.28515625" style="6" customWidth="1"/>
    <col min="319" max="320" width="11.140625" style="6" customWidth="1"/>
    <col min="321" max="325" width="9.140625" style="6" customWidth="1"/>
    <col min="326" max="326" width="9.140625" style="6"/>
    <col min="327" max="327" width="9.140625" style="7"/>
    <col min="328" max="16384" width="9.140625" style="11"/>
  </cols>
  <sheetData>
    <row r="1" spans="1:327" ht="18.75">
      <c r="A1" s="1" t="s">
        <v>65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57"/>
      <c r="DB1" s="6"/>
      <c r="DO1" s="6"/>
      <c r="DS1" s="8"/>
      <c r="DT1" s="8"/>
      <c r="DU1" s="9"/>
      <c r="DV1" s="10"/>
      <c r="EA1" s="7"/>
      <c r="EB1" s="6"/>
      <c r="EF1" s="8"/>
      <c r="EG1" s="8"/>
      <c r="EH1" s="9"/>
      <c r="EI1" s="10"/>
      <c r="EN1" s="7"/>
      <c r="EO1" s="6"/>
      <c r="ES1" s="8"/>
      <c r="ET1" s="8"/>
      <c r="EU1" s="9"/>
      <c r="EV1" s="10"/>
      <c r="FA1" s="7"/>
      <c r="FB1" s="6"/>
      <c r="FF1" s="8"/>
      <c r="FG1" s="8"/>
      <c r="FH1" s="9"/>
      <c r="FI1" s="10"/>
      <c r="FN1" s="7"/>
      <c r="FO1" s="6"/>
      <c r="FS1" s="8"/>
      <c r="FT1" s="8"/>
      <c r="FU1" s="9"/>
      <c r="FV1" s="10"/>
      <c r="GA1" s="7"/>
      <c r="GF1" s="8"/>
      <c r="GG1" s="8"/>
      <c r="GH1" s="9"/>
      <c r="GI1" s="10"/>
      <c r="GN1" s="7"/>
      <c r="GO1" s="6"/>
      <c r="GS1" s="8"/>
      <c r="GT1" s="8"/>
      <c r="GU1" s="9"/>
      <c r="GV1" s="10"/>
      <c r="HA1" s="7"/>
      <c r="HB1" s="6"/>
      <c r="HF1" s="8"/>
      <c r="HG1" s="8"/>
      <c r="HH1" s="9"/>
      <c r="HI1" s="10"/>
      <c r="HN1" s="7"/>
      <c r="HO1" s="47"/>
      <c r="HS1" s="8"/>
      <c r="HT1" s="8"/>
      <c r="HU1" s="9"/>
      <c r="HV1" s="10"/>
      <c r="IA1" s="7"/>
      <c r="IB1" s="6"/>
      <c r="IN1" s="7"/>
      <c r="IO1" s="6"/>
      <c r="IS1" s="8"/>
      <c r="IT1" s="8"/>
      <c r="IU1" s="9"/>
      <c r="IV1" s="10"/>
      <c r="JA1" s="7"/>
      <c r="JB1" s="6"/>
      <c r="JF1" s="8"/>
      <c r="JG1" s="8"/>
      <c r="JH1" s="9"/>
      <c r="JI1" s="10"/>
      <c r="JN1" s="7"/>
      <c r="JO1" s="6"/>
      <c r="JS1" s="8"/>
      <c r="JT1" s="8"/>
      <c r="JU1" s="9"/>
      <c r="JV1" s="10"/>
      <c r="KA1" s="7"/>
      <c r="KB1" s="47"/>
      <c r="KF1" s="8"/>
      <c r="KG1" s="8"/>
      <c r="KH1" s="9"/>
      <c r="KI1" s="10"/>
      <c r="KN1" s="7"/>
      <c r="KO1" s="6"/>
      <c r="KS1" s="8"/>
      <c r="KT1" s="8"/>
      <c r="KU1" s="9"/>
      <c r="KV1" s="10"/>
      <c r="LA1" s="7"/>
      <c r="LB1" s="6"/>
      <c r="LF1" s="8"/>
      <c r="LG1" s="8"/>
      <c r="LH1" s="9"/>
      <c r="LI1" s="10"/>
      <c r="LN1" s="7"/>
      <c r="LO1" s="11"/>
    </row>
    <row r="2" spans="1:327" ht="12.75" customHeight="1">
      <c r="A2" s="2" t="s">
        <v>42</v>
      </c>
      <c r="B2" s="6"/>
      <c r="C2" s="6"/>
      <c r="D2" s="6"/>
      <c r="E2" s="6"/>
      <c r="F2" s="6"/>
      <c r="G2" s="6"/>
      <c r="H2" s="6"/>
      <c r="I2" s="256" t="s">
        <v>89</v>
      </c>
      <c r="J2" s="6"/>
      <c r="K2" s="6"/>
      <c r="L2" s="6"/>
      <c r="M2" s="6"/>
      <c r="N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57"/>
      <c r="DB2" s="6"/>
      <c r="DO2" s="6"/>
      <c r="EA2" s="7"/>
      <c r="EB2" s="6"/>
      <c r="EN2" s="7"/>
      <c r="EO2" s="6"/>
      <c r="FA2" s="7"/>
      <c r="FB2" s="6"/>
      <c r="FN2" s="7"/>
      <c r="FO2" s="6"/>
      <c r="GA2" s="7"/>
      <c r="GN2" s="7"/>
      <c r="GO2" s="6"/>
      <c r="HA2" s="7"/>
      <c r="HB2" s="6"/>
      <c r="HN2" s="7"/>
      <c r="HO2" s="47"/>
      <c r="IA2" s="7"/>
      <c r="IB2" s="6"/>
      <c r="IN2" s="7"/>
      <c r="IO2" s="6"/>
      <c r="JA2" s="7"/>
      <c r="JB2" s="6"/>
      <c r="JN2" s="7"/>
      <c r="JO2" s="6"/>
      <c r="KA2" s="7"/>
      <c r="KB2" s="47"/>
      <c r="KN2" s="7"/>
      <c r="KO2" s="6"/>
      <c r="LA2" s="7"/>
      <c r="LB2" s="6"/>
      <c r="LN2" s="7"/>
      <c r="LO2" s="11"/>
    </row>
    <row r="3" spans="1:327" ht="6.9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57"/>
      <c r="DB3" s="6"/>
      <c r="DO3" s="6"/>
      <c r="EA3" s="7"/>
      <c r="EB3" s="6"/>
      <c r="EN3" s="7"/>
      <c r="EO3" s="6"/>
      <c r="FA3" s="7"/>
      <c r="FB3" s="6"/>
      <c r="FN3" s="7"/>
      <c r="FO3" s="6"/>
      <c r="GA3" s="7"/>
      <c r="GN3" s="7"/>
      <c r="GO3" s="6"/>
      <c r="HA3" s="7"/>
      <c r="HB3" s="6"/>
      <c r="HN3" s="7"/>
      <c r="HO3" s="47"/>
      <c r="IA3" s="7"/>
      <c r="IB3" s="6"/>
      <c r="IN3" s="7"/>
      <c r="IO3" s="6"/>
      <c r="JA3" s="7"/>
      <c r="JB3" s="6"/>
      <c r="JN3" s="7"/>
      <c r="JO3" s="6"/>
      <c r="KA3" s="7"/>
      <c r="KB3" s="47"/>
      <c r="KN3" s="7"/>
      <c r="KO3" s="6"/>
      <c r="LA3" s="7"/>
      <c r="LB3" s="6"/>
      <c r="LN3" s="7"/>
      <c r="LO3" s="11"/>
    </row>
    <row r="4" spans="1:327" ht="14.1" customHeight="1" thickBot="1">
      <c r="BP4" s="269" t="s">
        <v>33</v>
      </c>
      <c r="BQ4" s="269"/>
      <c r="BR4" s="269"/>
      <c r="BS4" s="269"/>
      <c r="BT4" s="269"/>
      <c r="BU4" s="269"/>
      <c r="BV4" s="269"/>
      <c r="BW4" s="269"/>
      <c r="BX4" s="269"/>
      <c r="BY4" s="269"/>
      <c r="BZ4" s="269"/>
      <c r="CA4" s="269"/>
      <c r="CB4" s="269"/>
      <c r="CC4" s="269"/>
      <c r="CD4" s="269"/>
      <c r="CE4" s="269"/>
      <c r="CF4" s="269"/>
      <c r="CG4" s="269"/>
      <c r="CH4" s="269"/>
      <c r="CI4" s="269"/>
      <c r="CJ4" s="269"/>
      <c r="CK4" s="269"/>
      <c r="CL4" s="269"/>
      <c r="CM4" s="269"/>
      <c r="CN4" s="269"/>
      <c r="CO4" s="269"/>
      <c r="CP4" s="269"/>
      <c r="CQ4" s="269"/>
      <c r="CR4" s="269"/>
      <c r="CS4" s="269"/>
      <c r="CT4" s="269"/>
      <c r="CU4" s="269"/>
      <c r="CV4" s="269"/>
      <c r="CW4" s="269"/>
      <c r="CX4" s="269"/>
      <c r="CY4" s="269"/>
      <c r="CZ4" s="269"/>
      <c r="DA4" s="269"/>
      <c r="DB4" s="269"/>
      <c r="DC4" s="269"/>
      <c r="DD4" s="269"/>
      <c r="DE4" s="269"/>
      <c r="DF4" s="269"/>
      <c r="DG4" s="269"/>
      <c r="DH4" s="269"/>
      <c r="DI4" s="269"/>
      <c r="DJ4" s="269"/>
      <c r="DK4" s="269"/>
      <c r="DL4" s="269"/>
      <c r="DM4" s="269"/>
      <c r="DN4" s="269"/>
      <c r="DO4" s="269"/>
      <c r="DP4" s="269"/>
      <c r="DQ4" s="269"/>
      <c r="DR4" s="269"/>
      <c r="DS4" s="269"/>
      <c r="DT4" s="269"/>
      <c r="DU4" s="269"/>
      <c r="DV4" s="269"/>
      <c r="DW4" s="269"/>
      <c r="DX4" s="269"/>
      <c r="DY4" s="269"/>
      <c r="DZ4" s="269"/>
      <c r="EA4" s="269"/>
      <c r="EB4" s="269"/>
      <c r="EC4" s="269"/>
      <c r="ED4" s="269"/>
      <c r="EE4" s="269"/>
      <c r="EF4" s="269"/>
      <c r="EG4" s="269"/>
      <c r="EH4" s="269"/>
      <c r="EI4" s="269"/>
      <c r="EJ4" s="269"/>
      <c r="EK4" s="269"/>
      <c r="EL4" s="269"/>
      <c r="EM4" s="269"/>
      <c r="EN4" s="269"/>
      <c r="EO4" s="269"/>
      <c r="EP4" s="269"/>
      <c r="EQ4" s="269"/>
      <c r="ER4" s="269"/>
      <c r="ES4" s="269"/>
      <c r="ET4" s="269"/>
      <c r="EU4" s="269"/>
      <c r="EV4" s="269"/>
      <c r="EW4" s="269"/>
      <c r="EX4" s="269"/>
      <c r="EY4" s="269"/>
      <c r="EZ4" s="269"/>
      <c r="FA4" s="269"/>
      <c r="FB4" s="269"/>
      <c r="FC4" s="269"/>
      <c r="FD4" s="269"/>
      <c r="FE4" s="269"/>
      <c r="FF4" s="269"/>
      <c r="FG4" s="269"/>
      <c r="FH4" s="269"/>
      <c r="FI4" s="269"/>
      <c r="FJ4" s="269"/>
      <c r="FK4" s="269"/>
      <c r="FL4" s="269"/>
      <c r="FM4" s="269"/>
      <c r="FN4" s="269"/>
      <c r="FO4" s="269"/>
      <c r="FP4" s="269"/>
      <c r="FQ4" s="269"/>
      <c r="FR4" s="269"/>
      <c r="FS4" s="269"/>
      <c r="FT4" s="269"/>
      <c r="FU4" s="269"/>
      <c r="FV4" s="269"/>
      <c r="FW4" s="269"/>
      <c r="FX4" s="269"/>
      <c r="FY4" s="269"/>
      <c r="FZ4" s="269"/>
      <c r="GA4" s="269"/>
      <c r="GB4" s="269"/>
      <c r="GC4" s="269"/>
      <c r="GD4" s="269"/>
      <c r="GE4" s="269"/>
      <c r="GF4" s="269"/>
      <c r="GG4" s="269"/>
      <c r="GH4" s="269"/>
      <c r="GI4" s="269"/>
      <c r="GJ4" s="269"/>
      <c r="GK4" s="269"/>
      <c r="GL4" s="269"/>
      <c r="GM4" s="269"/>
      <c r="GN4" s="269"/>
      <c r="GO4" s="269"/>
      <c r="GP4" s="269"/>
      <c r="GQ4" s="269"/>
      <c r="GR4" s="269"/>
      <c r="GS4" s="269"/>
      <c r="GT4" s="269"/>
      <c r="GU4" s="269"/>
      <c r="GV4" s="269"/>
      <c r="GW4" s="269"/>
      <c r="GX4" s="269"/>
      <c r="GY4" s="269"/>
      <c r="GZ4" s="269"/>
      <c r="HA4" s="269"/>
      <c r="HB4" s="269"/>
      <c r="HC4" s="269"/>
      <c r="HD4" s="269"/>
      <c r="HE4" s="269"/>
      <c r="HF4" s="269"/>
      <c r="HG4" s="269"/>
      <c r="HH4" s="269"/>
      <c r="HI4" s="269"/>
      <c r="HJ4" s="269"/>
      <c r="HK4" s="269"/>
      <c r="HL4" s="269"/>
      <c r="HM4" s="269"/>
      <c r="HN4" s="269"/>
      <c r="HO4" s="269"/>
      <c r="HP4" s="269"/>
      <c r="HQ4" s="269"/>
      <c r="HR4" s="269"/>
      <c r="HS4" s="269"/>
      <c r="HT4" s="269"/>
      <c r="HU4" s="269"/>
      <c r="HV4" s="269"/>
      <c r="HW4" s="269"/>
      <c r="HX4" s="269"/>
      <c r="HY4" s="269"/>
      <c r="HZ4" s="269"/>
      <c r="IA4" s="269"/>
      <c r="IB4" s="269"/>
      <c r="IC4" s="269"/>
      <c r="ID4" s="269"/>
      <c r="IE4" s="269"/>
      <c r="IF4" s="269"/>
      <c r="IG4" s="269"/>
      <c r="IH4" s="269"/>
      <c r="II4" s="269"/>
      <c r="IJ4" s="269"/>
      <c r="IK4" s="269"/>
      <c r="IL4" s="269"/>
      <c r="IM4" s="269"/>
      <c r="IN4" s="269"/>
      <c r="IO4" s="269"/>
      <c r="IP4" s="269"/>
      <c r="IQ4" s="269"/>
      <c r="IR4" s="269"/>
      <c r="IS4" s="269"/>
      <c r="IT4" s="269"/>
      <c r="IU4" s="269"/>
      <c r="IV4" s="269"/>
      <c r="IW4" s="269"/>
      <c r="IX4" s="269"/>
      <c r="IY4" s="269"/>
      <c r="IZ4" s="269"/>
      <c r="JA4" s="269"/>
      <c r="JB4" s="269"/>
      <c r="JC4" s="269"/>
      <c r="JD4" s="269"/>
      <c r="JE4" s="269"/>
      <c r="JF4" s="269"/>
      <c r="JG4" s="269"/>
      <c r="JH4" s="269"/>
      <c r="JI4" s="269"/>
      <c r="JJ4" s="269"/>
      <c r="JK4" s="269"/>
      <c r="JL4" s="269"/>
      <c r="JM4" s="269"/>
      <c r="JN4" s="269"/>
      <c r="JO4" s="269"/>
      <c r="JP4" s="269"/>
      <c r="JQ4" s="269"/>
      <c r="JR4" s="269"/>
      <c r="JS4" s="269"/>
      <c r="JT4" s="269"/>
      <c r="JU4" s="269"/>
      <c r="JV4" s="269"/>
      <c r="JW4" s="269"/>
      <c r="JX4" s="269"/>
      <c r="JY4" s="269"/>
      <c r="JZ4" s="269"/>
      <c r="KA4" s="269"/>
      <c r="KB4" s="269"/>
      <c r="KC4" s="269"/>
      <c r="KD4" s="269"/>
      <c r="KE4" s="269"/>
      <c r="KF4" s="269"/>
      <c r="KG4" s="269"/>
      <c r="KH4" s="269"/>
      <c r="KI4" s="269"/>
      <c r="KJ4" s="269"/>
      <c r="KK4" s="269"/>
      <c r="KL4" s="269"/>
      <c r="KM4" s="269"/>
      <c r="KN4" s="269"/>
      <c r="KO4" s="269"/>
      <c r="KP4" s="269"/>
      <c r="KQ4" s="269"/>
      <c r="KR4" s="269"/>
      <c r="KS4" s="269"/>
      <c r="KT4" s="269"/>
      <c r="KU4" s="269"/>
      <c r="KV4" s="269"/>
      <c r="KW4" s="269"/>
      <c r="KX4" s="269"/>
      <c r="KY4" s="269"/>
      <c r="KZ4" s="269"/>
      <c r="LA4" s="269"/>
      <c r="LB4" s="269"/>
      <c r="LC4" s="269"/>
      <c r="LD4" s="269"/>
      <c r="LE4" s="269"/>
      <c r="LF4" s="269"/>
      <c r="LG4" s="269"/>
      <c r="LH4" s="269"/>
      <c r="LI4" s="269"/>
      <c r="LJ4" s="269"/>
      <c r="LK4" s="269"/>
      <c r="LL4" s="269"/>
      <c r="LM4" s="269"/>
      <c r="LN4" s="269"/>
      <c r="LO4" s="269"/>
    </row>
    <row r="5" spans="1:327" ht="13.5" customHeight="1" thickBot="1">
      <c r="B5" s="12"/>
      <c r="C5" s="268">
        <v>1995</v>
      </c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>
        <v>1996</v>
      </c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>
        <v>1997</v>
      </c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P5" s="268">
        <v>1998</v>
      </c>
      <c r="AQ5" s="268"/>
      <c r="AR5" s="268"/>
      <c r="AS5" s="268"/>
      <c r="AT5" s="268"/>
      <c r="AU5" s="268"/>
      <c r="AV5" s="268"/>
      <c r="AW5" s="268"/>
      <c r="AX5" s="268"/>
      <c r="AY5" s="268"/>
      <c r="AZ5" s="268"/>
      <c r="BA5" s="268"/>
      <c r="BB5" s="268"/>
      <c r="BC5" s="268">
        <v>1999</v>
      </c>
      <c r="BD5" s="268"/>
      <c r="BE5" s="268"/>
      <c r="BF5" s="268"/>
      <c r="BG5" s="268"/>
      <c r="BH5" s="268"/>
      <c r="BI5" s="268"/>
      <c r="BJ5" s="268"/>
      <c r="BK5" s="268"/>
      <c r="BL5" s="268"/>
      <c r="BM5" s="268"/>
      <c r="BN5" s="268"/>
      <c r="BO5" s="268"/>
      <c r="BP5" s="268">
        <v>2000</v>
      </c>
      <c r="BQ5" s="268"/>
      <c r="BR5" s="268"/>
      <c r="BS5" s="268"/>
      <c r="BT5" s="268"/>
      <c r="BU5" s="268"/>
      <c r="BV5" s="268"/>
      <c r="BW5" s="268"/>
      <c r="BX5" s="268"/>
      <c r="BY5" s="268"/>
      <c r="BZ5" s="268"/>
      <c r="CA5" s="268"/>
      <c r="CB5" s="268"/>
      <c r="CC5" s="268">
        <v>2001</v>
      </c>
      <c r="CD5" s="268"/>
      <c r="CE5" s="268"/>
      <c r="CF5" s="268"/>
      <c r="CG5" s="268"/>
      <c r="CH5" s="268"/>
      <c r="CI5" s="268"/>
      <c r="CJ5" s="268"/>
      <c r="CK5" s="268"/>
      <c r="CL5" s="268"/>
      <c r="CM5" s="268"/>
      <c r="CN5" s="268"/>
      <c r="CO5" s="268"/>
      <c r="CP5" s="268">
        <v>2002</v>
      </c>
      <c r="CQ5" s="268"/>
      <c r="CR5" s="268"/>
      <c r="CS5" s="268"/>
      <c r="CT5" s="268"/>
      <c r="CU5" s="268"/>
      <c r="CV5" s="268"/>
      <c r="CW5" s="268"/>
      <c r="CX5" s="268"/>
      <c r="CY5" s="268"/>
      <c r="CZ5" s="268"/>
      <c r="DA5" s="268"/>
      <c r="DB5" s="268"/>
      <c r="DC5" s="268">
        <v>2003</v>
      </c>
      <c r="DD5" s="268"/>
      <c r="DE5" s="268"/>
      <c r="DF5" s="268"/>
      <c r="DG5" s="268"/>
      <c r="DH5" s="268"/>
      <c r="DI5" s="268"/>
      <c r="DJ5" s="268"/>
      <c r="DK5" s="268"/>
      <c r="DL5" s="268"/>
      <c r="DM5" s="268"/>
      <c r="DN5" s="268"/>
      <c r="DO5" s="268"/>
      <c r="DP5" s="268">
        <v>2004</v>
      </c>
      <c r="DQ5" s="268"/>
      <c r="DR5" s="268"/>
      <c r="DS5" s="268"/>
      <c r="DT5" s="268"/>
      <c r="DU5" s="268"/>
      <c r="DV5" s="268"/>
      <c r="DW5" s="268"/>
      <c r="DX5" s="268"/>
      <c r="DY5" s="268"/>
      <c r="DZ5" s="268"/>
      <c r="EA5" s="268"/>
      <c r="EB5" s="268"/>
      <c r="EC5" s="268">
        <v>2005</v>
      </c>
      <c r="ED5" s="268"/>
      <c r="EE5" s="268"/>
      <c r="EF5" s="268"/>
      <c r="EG5" s="268"/>
      <c r="EH5" s="268"/>
      <c r="EI5" s="268"/>
      <c r="EJ5" s="268"/>
      <c r="EK5" s="268"/>
      <c r="EL5" s="268"/>
      <c r="EM5" s="268"/>
      <c r="EN5" s="268"/>
      <c r="EO5" s="268"/>
      <c r="EP5" s="268">
        <v>2006</v>
      </c>
      <c r="EQ5" s="268"/>
      <c r="ER5" s="268"/>
      <c r="ES5" s="268"/>
      <c r="ET5" s="268"/>
      <c r="EU5" s="268"/>
      <c r="EV5" s="268"/>
      <c r="EW5" s="268"/>
      <c r="EX5" s="268"/>
      <c r="EY5" s="268"/>
      <c r="EZ5" s="268"/>
      <c r="FA5" s="268"/>
      <c r="FB5" s="268"/>
      <c r="FC5" s="268">
        <v>2007</v>
      </c>
      <c r="FD5" s="268"/>
      <c r="FE5" s="268"/>
      <c r="FF5" s="268"/>
      <c r="FG5" s="268"/>
      <c r="FH5" s="268"/>
      <c r="FI5" s="268"/>
      <c r="FJ5" s="268"/>
      <c r="FK5" s="268"/>
      <c r="FL5" s="268"/>
      <c r="FM5" s="268"/>
      <c r="FN5" s="268"/>
      <c r="FO5" s="268"/>
      <c r="FP5" s="268">
        <v>2008</v>
      </c>
      <c r="FQ5" s="268"/>
      <c r="FR5" s="268"/>
      <c r="FS5" s="268"/>
      <c r="FT5" s="268"/>
      <c r="FU5" s="268"/>
      <c r="FV5" s="268"/>
      <c r="FW5" s="268"/>
      <c r="FX5" s="268"/>
      <c r="FY5" s="268"/>
      <c r="FZ5" s="268"/>
      <c r="GA5" s="268"/>
      <c r="GB5" s="268"/>
      <c r="GC5" s="268">
        <v>2009</v>
      </c>
      <c r="GD5" s="268"/>
      <c r="GE5" s="268"/>
      <c r="GF5" s="268"/>
      <c r="GG5" s="268"/>
      <c r="GH5" s="268"/>
      <c r="GI5" s="268"/>
      <c r="GJ5" s="268"/>
      <c r="GK5" s="268"/>
      <c r="GL5" s="268"/>
      <c r="GM5" s="268"/>
      <c r="GN5" s="268"/>
      <c r="GO5" s="268"/>
      <c r="GP5" s="268">
        <v>2010</v>
      </c>
      <c r="GQ5" s="268"/>
      <c r="GR5" s="268"/>
      <c r="GS5" s="268"/>
      <c r="GT5" s="268"/>
      <c r="GU5" s="268"/>
      <c r="GV5" s="268"/>
      <c r="GW5" s="268"/>
      <c r="GX5" s="268"/>
      <c r="GY5" s="268"/>
      <c r="GZ5" s="268"/>
      <c r="HA5" s="268"/>
      <c r="HB5" s="268"/>
      <c r="HC5" s="268">
        <v>2011</v>
      </c>
      <c r="HD5" s="268"/>
      <c r="HE5" s="268"/>
      <c r="HF5" s="268"/>
      <c r="HG5" s="268"/>
      <c r="HH5" s="268"/>
      <c r="HI5" s="268"/>
      <c r="HJ5" s="268"/>
      <c r="HK5" s="268"/>
      <c r="HL5" s="268"/>
      <c r="HM5" s="268"/>
      <c r="HN5" s="268"/>
      <c r="HO5" s="268"/>
      <c r="HP5" s="268">
        <v>2012</v>
      </c>
      <c r="HQ5" s="268"/>
      <c r="HR5" s="268"/>
      <c r="HS5" s="268"/>
      <c r="HT5" s="268"/>
      <c r="HU5" s="268"/>
      <c r="HV5" s="268"/>
      <c r="HW5" s="268"/>
      <c r="HX5" s="268"/>
      <c r="HY5" s="268"/>
      <c r="HZ5" s="268"/>
      <c r="IA5" s="268"/>
      <c r="IB5" s="268"/>
      <c r="IC5" s="268">
        <v>2013</v>
      </c>
      <c r="ID5" s="268"/>
      <c r="IE5" s="268"/>
      <c r="IF5" s="268"/>
      <c r="IG5" s="268"/>
      <c r="IH5" s="268"/>
      <c r="II5" s="268"/>
      <c r="IJ5" s="268"/>
      <c r="IK5" s="268"/>
      <c r="IL5" s="268"/>
      <c r="IM5" s="268"/>
      <c r="IN5" s="268"/>
      <c r="IO5" s="268"/>
      <c r="IP5" s="268">
        <v>2014</v>
      </c>
      <c r="IQ5" s="268"/>
      <c r="IR5" s="268"/>
      <c r="IS5" s="268"/>
      <c r="IT5" s="268"/>
      <c r="IU5" s="268"/>
      <c r="IV5" s="268"/>
      <c r="IW5" s="268"/>
      <c r="IX5" s="268"/>
      <c r="IY5" s="268"/>
      <c r="IZ5" s="268"/>
      <c r="JA5" s="268"/>
      <c r="JB5" s="268"/>
      <c r="JC5" s="268">
        <v>2015</v>
      </c>
      <c r="JD5" s="268"/>
      <c r="JE5" s="268"/>
      <c r="JF5" s="268"/>
      <c r="JG5" s="268"/>
      <c r="JH5" s="268"/>
      <c r="JI5" s="268"/>
      <c r="JJ5" s="268"/>
      <c r="JK5" s="268"/>
      <c r="JL5" s="268"/>
      <c r="JM5" s="268"/>
      <c r="JN5" s="268"/>
      <c r="JO5" s="268"/>
      <c r="JP5" s="268">
        <v>2016</v>
      </c>
      <c r="JQ5" s="268"/>
      <c r="JR5" s="268"/>
      <c r="JS5" s="268"/>
      <c r="JT5" s="268"/>
      <c r="JU5" s="268"/>
      <c r="JV5" s="268"/>
      <c r="JW5" s="268"/>
      <c r="JX5" s="268"/>
      <c r="JY5" s="268"/>
      <c r="JZ5" s="268"/>
      <c r="KA5" s="268"/>
      <c r="KB5" s="268"/>
      <c r="KC5" s="268">
        <v>2017</v>
      </c>
      <c r="KD5" s="268"/>
      <c r="KE5" s="268"/>
      <c r="KF5" s="268"/>
      <c r="KG5" s="268"/>
      <c r="KH5" s="268"/>
      <c r="KI5" s="268"/>
      <c r="KJ5" s="268"/>
      <c r="KK5" s="268"/>
      <c r="KL5" s="268"/>
      <c r="KM5" s="268"/>
      <c r="KN5" s="268"/>
      <c r="KO5" s="268"/>
      <c r="KP5" s="268">
        <v>2018</v>
      </c>
      <c r="KQ5" s="268"/>
      <c r="KR5" s="268"/>
      <c r="KS5" s="268"/>
      <c r="KT5" s="268"/>
      <c r="KU5" s="268"/>
      <c r="KV5" s="268"/>
      <c r="KW5" s="268"/>
      <c r="KX5" s="268"/>
      <c r="KY5" s="268"/>
      <c r="KZ5" s="268"/>
      <c r="LA5" s="268"/>
      <c r="LB5" s="268"/>
      <c r="LC5" s="268">
        <v>2019</v>
      </c>
      <c r="LD5" s="268"/>
      <c r="LE5" s="268"/>
      <c r="LF5" s="268"/>
      <c r="LG5" s="268"/>
      <c r="LH5" s="268"/>
      <c r="LI5" s="268"/>
      <c r="LJ5" s="268"/>
      <c r="LK5" s="268"/>
      <c r="LL5" s="268"/>
      <c r="LM5" s="268"/>
      <c r="LN5" s="268"/>
      <c r="LO5" s="268"/>
    </row>
    <row r="6" spans="1:327" s="15" customFormat="1" ht="63.75" customHeight="1" thickBot="1">
      <c r="A6" s="261" t="s">
        <v>37</v>
      </c>
      <c r="B6" s="38" t="s">
        <v>50</v>
      </c>
      <c r="C6" s="13" t="s">
        <v>3</v>
      </c>
      <c r="D6" s="13" t="s">
        <v>4</v>
      </c>
      <c r="E6" s="13" t="s">
        <v>5</v>
      </c>
      <c r="F6" s="13" t="s">
        <v>6</v>
      </c>
      <c r="G6" s="13" t="s">
        <v>7</v>
      </c>
      <c r="H6" s="13" t="s">
        <v>8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54" t="s">
        <v>54</v>
      </c>
      <c r="P6" s="13" t="s">
        <v>3</v>
      </c>
      <c r="Q6" s="13" t="s">
        <v>4</v>
      </c>
      <c r="R6" s="13" t="s">
        <v>5</v>
      </c>
      <c r="S6" s="13" t="s">
        <v>6</v>
      </c>
      <c r="T6" s="13" t="s">
        <v>7</v>
      </c>
      <c r="U6" s="13" t="s">
        <v>8</v>
      </c>
      <c r="V6" s="13" t="s">
        <v>9</v>
      </c>
      <c r="W6" s="13" t="s">
        <v>10</v>
      </c>
      <c r="X6" s="13" t="s">
        <v>11</v>
      </c>
      <c r="Y6" s="13" t="s">
        <v>12</v>
      </c>
      <c r="Z6" s="13" t="s">
        <v>13</v>
      </c>
      <c r="AA6" s="13" t="s">
        <v>14</v>
      </c>
      <c r="AB6" s="14" t="s">
        <v>55</v>
      </c>
      <c r="AC6" s="13" t="s">
        <v>3</v>
      </c>
      <c r="AD6" s="13" t="s">
        <v>4</v>
      </c>
      <c r="AE6" s="13" t="s">
        <v>5</v>
      </c>
      <c r="AF6" s="13" t="s">
        <v>6</v>
      </c>
      <c r="AG6" s="13" t="s">
        <v>7</v>
      </c>
      <c r="AH6" s="13" t="s">
        <v>8</v>
      </c>
      <c r="AI6" s="13" t="s">
        <v>9</v>
      </c>
      <c r="AJ6" s="13" t="s">
        <v>10</v>
      </c>
      <c r="AK6" s="13" t="s">
        <v>11</v>
      </c>
      <c r="AL6" s="13" t="s">
        <v>12</v>
      </c>
      <c r="AM6" s="13" t="s">
        <v>13</v>
      </c>
      <c r="AN6" s="13" t="s">
        <v>14</v>
      </c>
      <c r="AO6" s="14" t="s">
        <v>56</v>
      </c>
      <c r="AP6" s="13" t="s">
        <v>3</v>
      </c>
      <c r="AQ6" s="13" t="s">
        <v>4</v>
      </c>
      <c r="AR6" s="13" t="s">
        <v>5</v>
      </c>
      <c r="AS6" s="13" t="s">
        <v>6</v>
      </c>
      <c r="AT6" s="13" t="s">
        <v>7</v>
      </c>
      <c r="AU6" s="13" t="s">
        <v>8</v>
      </c>
      <c r="AV6" s="13" t="s">
        <v>9</v>
      </c>
      <c r="AW6" s="13" t="s">
        <v>10</v>
      </c>
      <c r="AX6" s="13" t="s">
        <v>11</v>
      </c>
      <c r="AY6" s="13" t="s">
        <v>12</v>
      </c>
      <c r="AZ6" s="13" t="s">
        <v>13</v>
      </c>
      <c r="BA6" s="13" t="s">
        <v>14</v>
      </c>
      <c r="BB6" s="14" t="s">
        <v>57</v>
      </c>
      <c r="BC6" s="13" t="s">
        <v>3</v>
      </c>
      <c r="BD6" s="13" t="s">
        <v>4</v>
      </c>
      <c r="BE6" s="13" t="s">
        <v>5</v>
      </c>
      <c r="BF6" s="13" t="s">
        <v>6</v>
      </c>
      <c r="BG6" s="13" t="s">
        <v>7</v>
      </c>
      <c r="BH6" s="13" t="s">
        <v>8</v>
      </c>
      <c r="BI6" s="13" t="s">
        <v>9</v>
      </c>
      <c r="BJ6" s="13" t="s">
        <v>10</v>
      </c>
      <c r="BK6" s="13" t="s">
        <v>11</v>
      </c>
      <c r="BL6" s="13" t="s">
        <v>12</v>
      </c>
      <c r="BM6" s="13" t="s">
        <v>13</v>
      </c>
      <c r="BN6" s="13" t="s">
        <v>14</v>
      </c>
      <c r="BO6" s="14" t="s">
        <v>59</v>
      </c>
      <c r="BP6" s="13" t="s">
        <v>3</v>
      </c>
      <c r="BQ6" s="13" t="s">
        <v>4</v>
      </c>
      <c r="BR6" s="13" t="s">
        <v>5</v>
      </c>
      <c r="BS6" s="13" t="s">
        <v>6</v>
      </c>
      <c r="BT6" s="13" t="s">
        <v>7</v>
      </c>
      <c r="BU6" s="13" t="s">
        <v>8</v>
      </c>
      <c r="BV6" s="13" t="s">
        <v>9</v>
      </c>
      <c r="BW6" s="13" t="s">
        <v>10</v>
      </c>
      <c r="BX6" s="13" t="s">
        <v>11</v>
      </c>
      <c r="BY6" s="13" t="s">
        <v>12</v>
      </c>
      <c r="BZ6" s="13" t="s">
        <v>13</v>
      </c>
      <c r="CA6" s="13" t="s">
        <v>14</v>
      </c>
      <c r="CB6" s="14" t="s">
        <v>60</v>
      </c>
      <c r="CC6" s="13" t="s">
        <v>3</v>
      </c>
      <c r="CD6" s="13" t="s">
        <v>4</v>
      </c>
      <c r="CE6" s="13" t="s">
        <v>5</v>
      </c>
      <c r="CF6" s="13" t="s">
        <v>6</v>
      </c>
      <c r="CG6" s="13" t="s">
        <v>7</v>
      </c>
      <c r="CH6" s="13" t="s">
        <v>8</v>
      </c>
      <c r="CI6" s="13" t="s">
        <v>9</v>
      </c>
      <c r="CJ6" s="13" t="s">
        <v>10</v>
      </c>
      <c r="CK6" s="13" t="s">
        <v>11</v>
      </c>
      <c r="CL6" s="13" t="s">
        <v>12</v>
      </c>
      <c r="CM6" s="13" t="s">
        <v>13</v>
      </c>
      <c r="CN6" s="13" t="s">
        <v>14</v>
      </c>
      <c r="CO6" s="14" t="s">
        <v>64</v>
      </c>
      <c r="CP6" s="13" t="s">
        <v>3</v>
      </c>
      <c r="CQ6" s="13" t="s">
        <v>4</v>
      </c>
      <c r="CR6" s="13" t="s">
        <v>5</v>
      </c>
      <c r="CS6" s="13" t="s">
        <v>6</v>
      </c>
      <c r="CT6" s="13" t="s">
        <v>7</v>
      </c>
      <c r="CU6" s="13" t="s">
        <v>8</v>
      </c>
      <c r="CV6" s="13" t="s">
        <v>9</v>
      </c>
      <c r="CW6" s="13" t="s">
        <v>10</v>
      </c>
      <c r="CX6" s="13" t="s">
        <v>11</v>
      </c>
      <c r="CY6" s="13" t="s">
        <v>12</v>
      </c>
      <c r="CZ6" s="13" t="s">
        <v>13</v>
      </c>
      <c r="DA6" s="13" t="s">
        <v>14</v>
      </c>
      <c r="DB6" s="14" t="s">
        <v>15</v>
      </c>
      <c r="DC6" s="13" t="s">
        <v>3</v>
      </c>
      <c r="DD6" s="13" t="s">
        <v>4</v>
      </c>
      <c r="DE6" s="13" t="s">
        <v>5</v>
      </c>
      <c r="DF6" s="13" t="s">
        <v>6</v>
      </c>
      <c r="DG6" s="13" t="s">
        <v>7</v>
      </c>
      <c r="DH6" s="13" t="s">
        <v>8</v>
      </c>
      <c r="DI6" s="13" t="s">
        <v>9</v>
      </c>
      <c r="DJ6" s="13" t="s">
        <v>10</v>
      </c>
      <c r="DK6" s="13" t="s">
        <v>11</v>
      </c>
      <c r="DL6" s="13" t="s">
        <v>12</v>
      </c>
      <c r="DM6" s="13" t="s">
        <v>13</v>
      </c>
      <c r="DN6" s="13" t="s">
        <v>14</v>
      </c>
      <c r="DO6" s="14" t="s">
        <v>16</v>
      </c>
      <c r="DP6" s="13" t="s">
        <v>3</v>
      </c>
      <c r="DQ6" s="13" t="s">
        <v>4</v>
      </c>
      <c r="DR6" s="13" t="s">
        <v>5</v>
      </c>
      <c r="DS6" s="13" t="s">
        <v>6</v>
      </c>
      <c r="DT6" s="13" t="s">
        <v>7</v>
      </c>
      <c r="DU6" s="13" t="s">
        <v>8</v>
      </c>
      <c r="DV6" s="13" t="s">
        <v>9</v>
      </c>
      <c r="DW6" s="13" t="s">
        <v>10</v>
      </c>
      <c r="DX6" s="13" t="s">
        <v>11</v>
      </c>
      <c r="DY6" s="13" t="s">
        <v>12</v>
      </c>
      <c r="DZ6" s="13" t="s">
        <v>13</v>
      </c>
      <c r="EA6" s="13" t="s">
        <v>14</v>
      </c>
      <c r="EB6" s="14" t="s">
        <v>17</v>
      </c>
      <c r="EC6" s="13" t="s">
        <v>3</v>
      </c>
      <c r="ED6" s="13" t="s">
        <v>4</v>
      </c>
      <c r="EE6" s="13" t="s">
        <v>5</v>
      </c>
      <c r="EF6" s="13" t="s">
        <v>6</v>
      </c>
      <c r="EG6" s="13" t="s">
        <v>7</v>
      </c>
      <c r="EH6" s="13" t="s">
        <v>8</v>
      </c>
      <c r="EI6" s="13" t="s">
        <v>9</v>
      </c>
      <c r="EJ6" s="13" t="s">
        <v>10</v>
      </c>
      <c r="EK6" s="13" t="s">
        <v>11</v>
      </c>
      <c r="EL6" s="13" t="s">
        <v>12</v>
      </c>
      <c r="EM6" s="13" t="s">
        <v>13</v>
      </c>
      <c r="EN6" s="13" t="s">
        <v>14</v>
      </c>
      <c r="EO6" s="14" t="s">
        <v>18</v>
      </c>
      <c r="EP6" s="13" t="s">
        <v>3</v>
      </c>
      <c r="EQ6" s="13" t="s">
        <v>4</v>
      </c>
      <c r="ER6" s="13" t="s">
        <v>5</v>
      </c>
      <c r="ES6" s="13" t="s">
        <v>6</v>
      </c>
      <c r="ET6" s="13" t="s">
        <v>7</v>
      </c>
      <c r="EU6" s="13" t="s">
        <v>8</v>
      </c>
      <c r="EV6" s="13" t="s">
        <v>9</v>
      </c>
      <c r="EW6" s="13" t="s">
        <v>10</v>
      </c>
      <c r="EX6" s="13" t="s">
        <v>11</v>
      </c>
      <c r="EY6" s="13" t="s">
        <v>12</v>
      </c>
      <c r="EZ6" s="13" t="s">
        <v>13</v>
      </c>
      <c r="FA6" s="13" t="s">
        <v>14</v>
      </c>
      <c r="FB6" s="14" t="s">
        <v>19</v>
      </c>
      <c r="FC6" s="13" t="s">
        <v>3</v>
      </c>
      <c r="FD6" s="13" t="s">
        <v>4</v>
      </c>
      <c r="FE6" s="13" t="s">
        <v>5</v>
      </c>
      <c r="FF6" s="13" t="s">
        <v>6</v>
      </c>
      <c r="FG6" s="13" t="s">
        <v>7</v>
      </c>
      <c r="FH6" s="13" t="s">
        <v>8</v>
      </c>
      <c r="FI6" s="13" t="s">
        <v>9</v>
      </c>
      <c r="FJ6" s="13" t="s">
        <v>10</v>
      </c>
      <c r="FK6" s="13" t="s">
        <v>11</v>
      </c>
      <c r="FL6" s="13" t="s">
        <v>12</v>
      </c>
      <c r="FM6" s="13" t="s">
        <v>13</v>
      </c>
      <c r="FN6" s="13" t="s">
        <v>14</v>
      </c>
      <c r="FO6" s="14" t="s">
        <v>20</v>
      </c>
      <c r="FP6" s="13" t="s">
        <v>3</v>
      </c>
      <c r="FQ6" s="13" t="s">
        <v>4</v>
      </c>
      <c r="FR6" s="13" t="s">
        <v>5</v>
      </c>
      <c r="FS6" s="13" t="s">
        <v>6</v>
      </c>
      <c r="FT6" s="13" t="s">
        <v>7</v>
      </c>
      <c r="FU6" s="13" t="s">
        <v>8</v>
      </c>
      <c r="FV6" s="13" t="s">
        <v>9</v>
      </c>
      <c r="FW6" s="13" t="s">
        <v>10</v>
      </c>
      <c r="FX6" s="13" t="s">
        <v>11</v>
      </c>
      <c r="FY6" s="13" t="s">
        <v>12</v>
      </c>
      <c r="FZ6" s="13" t="s">
        <v>13</v>
      </c>
      <c r="GA6" s="13" t="s">
        <v>14</v>
      </c>
      <c r="GB6" s="14" t="s">
        <v>21</v>
      </c>
      <c r="GC6" s="13" t="s">
        <v>3</v>
      </c>
      <c r="GD6" s="13" t="s">
        <v>4</v>
      </c>
      <c r="GE6" s="13" t="s">
        <v>5</v>
      </c>
      <c r="GF6" s="13" t="s">
        <v>6</v>
      </c>
      <c r="GG6" s="13" t="s">
        <v>7</v>
      </c>
      <c r="GH6" s="13" t="s">
        <v>8</v>
      </c>
      <c r="GI6" s="13" t="s">
        <v>9</v>
      </c>
      <c r="GJ6" s="13" t="s">
        <v>10</v>
      </c>
      <c r="GK6" s="13" t="s">
        <v>11</v>
      </c>
      <c r="GL6" s="13" t="s">
        <v>12</v>
      </c>
      <c r="GM6" s="13" t="s">
        <v>13</v>
      </c>
      <c r="GN6" s="13" t="s">
        <v>14</v>
      </c>
      <c r="GO6" s="14" t="s">
        <v>22</v>
      </c>
      <c r="GP6" s="13" t="s">
        <v>3</v>
      </c>
      <c r="GQ6" s="13" t="s">
        <v>4</v>
      </c>
      <c r="GR6" s="13" t="s">
        <v>5</v>
      </c>
      <c r="GS6" s="13" t="s">
        <v>6</v>
      </c>
      <c r="GT6" s="13" t="s">
        <v>7</v>
      </c>
      <c r="GU6" s="13" t="s">
        <v>8</v>
      </c>
      <c r="GV6" s="13" t="s">
        <v>9</v>
      </c>
      <c r="GW6" s="13" t="s">
        <v>10</v>
      </c>
      <c r="GX6" s="13" t="s">
        <v>11</v>
      </c>
      <c r="GY6" s="13" t="s">
        <v>12</v>
      </c>
      <c r="GZ6" s="13" t="s">
        <v>13</v>
      </c>
      <c r="HA6" s="13" t="s">
        <v>14</v>
      </c>
      <c r="HB6" s="14" t="s">
        <v>23</v>
      </c>
      <c r="HC6" s="13" t="s">
        <v>3</v>
      </c>
      <c r="HD6" s="13" t="s">
        <v>4</v>
      </c>
      <c r="HE6" s="13" t="s">
        <v>5</v>
      </c>
      <c r="HF6" s="13" t="s">
        <v>6</v>
      </c>
      <c r="HG6" s="13" t="s">
        <v>7</v>
      </c>
      <c r="HH6" s="13" t="s">
        <v>8</v>
      </c>
      <c r="HI6" s="13" t="s">
        <v>9</v>
      </c>
      <c r="HJ6" s="13" t="s">
        <v>10</v>
      </c>
      <c r="HK6" s="13" t="s">
        <v>11</v>
      </c>
      <c r="HL6" s="13" t="s">
        <v>12</v>
      </c>
      <c r="HM6" s="13" t="s">
        <v>13</v>
      </c>
      <c r="HN6" s="13" t="s">
        <v>14</v>
      </c>
      <c r="HO6" s="14" t="s">
        <v>24</v>
      </c>
      <c r="HP6" s="13" t="s">
        <v>3</v>
      </c>
      <c r="HQ6" s="13" t="s">
        <v>4</v>
      </c>
      <c r="HR6" s="13" t="s">
        <v>5</v>
      </c>
      <c r="HS6" s="13" t="s">
        <v>6</v>
      </c>
      <c r="HT6" s="13" t="s">
        <v>7</v>
      </c>
      <c r="HU6" s="13" t="s">
        <v>8</v>
      </c>
      <c r="HV6" s="13" t="s">
        <v>9</v>
      </c>
      <c r="HW6" s="13" t="s">
        <v>10</v>
      </c>
      <c r="HX6" s="13" t="s">
        <v>11</v>
      </c>
      <c r="HY6" s="13" t="s">
        <v>12</v>
      </c>
      <c r="HZ6" s="13" t="s">
        <v>13</v>
      </c>
      <c r="IA6" s="13" t="s">
        <v>14</v>
      </c>
      <c r="IB6" s="14" t="s">
        <v>25</v>
      </c>
      <c r="IC6" s="13" t="s">
        <v>3</v>
      </c>
      <c r="ID6" s="13" t="s">
        <v>4</v>
      </c>
      <c r="IE6" s="13" t="s">
        <v>5</v>
      </c>
      <c r="IF6" s="13" t="s">
        <v>6</v>
      </c>
      <c r="IG6" s="13" t="s">
        <v>7</v>
      </c>
      <c r="IH6" s="13" t="s">
        <v>8</v>
      </c>
      <c r="II6" s="13" t="s">
        <v>9</v>
      </c>
      <c r="IJ6" s="13" t="s">
        <v>10</v>
      </c>
      <c r="IK6" s="13" t="s">
        <v>11</v>
      </c>
      <c r="IL6" s="13" t="s">
        <v>12</v>
      </c>
      <c r="IM6" s="13" t="s">
        <v>13</v>
      </c>
      <c r="IN6" s="13" t="s">
        <v>14</v>
      </c>
      <c r="IO6" s="14" t="s">
        <v>26</v>
      </c>
      <c r="IP6" s="13" t="s">
        <v>3</v>
      </c>
      <c r="IQ6" s="13" t="s">
        <v>4</v>
      </c>
      <c r="IR6" s="13" t="s">
        <v>5</v>
      </c>
      <c r="IS6" s="13" t="s">
        <v>6</v>
      </c>
      <c r="IT6" s="13" t="s">
        <v>7</v>
      </c>
      <c r="IU6" s="13" t="s">
        <v>8</v>
      </c>
      <c r="IV6" s="13" t="s">
        <v>9</v>
      </c>
      <c r="IW6" s="13" t="s">
        <v>10</v>
      </c>
      <c r="IX6" s="13" t="s">
        <v>11</v>
      </c>
      <c r="IY6" s="13" t="s">
        <v>12</v>
      </c>
      <c r="IZ6" s="13" t="s">
        <v>13</v>
      </c>
      <c r="JA6" s="13" t="s">
        <v>14</v>
      </c>
      <c r="JB6" s="14" t="s">
        <v>27</v>
      </c>
      <c r="JC6" s="13" t="s">
        <v>3</v>
      </c>
      <c r="JD6" s="13" t="s">
        <v>4</v>
      </c>
      <c r="JE6" s="13" t="s">
        <v>5</v>
      </c>
      <c r="JF6" s="13" t="s">
        <v>6</v>
      </c>
      <c r="JG6" s="13" t="s">
        <v>7</v>
      </c>
      <c r="JH6" s="13" t="s">
        <v>8</v>
      </c>
      <c r="JI6" s="13" t="s">
        <v>9</v>
      </c>
      <c r="JJ6" s="13" t="s">
        <v>10</v>
      </c>
      <c r="JK6" s="13" t="s">
        <v>11</v>
      </c>
      <c r="JL6" s="13" t="s">
        <v>12</v>
      </c>
      <c r="JM6" s="13" t="s">
        <v>13</v>
      </c>
      <c r="JN6" s="13" t="s">
        <v>14</v>
      </c>
      <c r="JO6" s="14" t="s">
        <v>28</v>
      </c>
      <c r="JP6" s="13" t="s">
        <v>3</v>
      </c>
      <c r="JQ6" s="13" t="s">
        <v>4</v>
      </c>
      <c r="JR6" s="13" t="s">
        <v>5</v>
      </c>
      <c r="JS6" s="13" t="s">
        <v>6</v>
      </c>
      <c r="JT6" s="13" t="s">
        <v>7</v>
      </c>
      <c r="JU6" s="13" t="s">
        <v>8</v>
      </c>
      <c r="JV6" s="13" t="s">
        <v>9</v>
      </c>
      <c r="JW6" s="13" t="s">
        <v>10</v>
      </c>
      <c r="JX6" s="13" t="s">
        <v>11</v>
      </c>
      <c r="JY6" s="13" t="s">
        <v>12</v>
      </c>
      <c r="JZ6" s="13" t="s">
        <v>13</v>
      </c>
      <c r="KA6" s="13" t="s">
        <v>14</v>
      </c>
      <c r="KB6" s="14" t="s">
        <v>29</v>
      </c>
      <c r="KC6" s="13" t="s">
        <v>3</v>
      </c>
      <c r="KD6" s="13" t="s">
        <v>4</v>
      </c>
      <c r="KE6" s="13" t="s">
        <v>5</v>
      </c>
      <c r="KF6" s="13" t="s">
        <v>6</v>
      </c>
      <c r="KG6" s="13" t="s">
        <v>7</v>
      </c>
      <c r="KH6" s="13" t="s">
        <v>8</v>
      </c>
      <c r="KI6" s="13" t="s">
        <v>9</v>
      </c>
      <c r="KJ6" s="13" t="s">
        <v>10</v>
      </c>
      <c r="KK6" s="13" t="s">
        <v>11</v>
      </c>
      <c r="KL6" s="13" t="s">
        <v>12</v>
      </c>
      <c r="KM6" s="13" t="s">
        <v>13</v>
      </c>
      <c r="KN6" s="13" t="s">
        <v>14</v>
      </c>
      <c r="KO6" s="14" t="s">
        <v>30</v>
      </c>
      <c r="KP6" s="13" t="s">
        <v>3</v>
      </c>
      <c r="KQ6" s="13" t="s">
        <v>4</v>
      </c>
      <c r="KR6" s="13" t="s">
        <v>5</v>
      </c>
      <c r="KS6" s="13" t="s">
        <v>6</v>
      </c>
      <c r="KT6" s="13" t="s">
        <v>7</v>
      </c>
      <c r="KU6" s="13" t="s">
        <v>8</v>
      </c>
      <c r="KV6" s="13" t="s">
        <v>9</v>
      </c>
      <c r="KW6" s="13" t="s">
        <v>10</v>
      </c>
      <c r="KX6" s="13" t="s">
        <v>11</v>
      </c>
      <c r="KY6" s="13" t="s">
        <v>12</v>
      </c>
      <c r="KZ6" s="13" t="s">
        <v>13</v>
      </c>
      <c r="LA6" s="13" t="s">
        <v>14</v>
      </c>
      <c r="LB6" s="14" t="s">
        <v>31</v>
      </c>
      <c r="LC6" s="13" t="s">
        <v>3</v>
      </c>
      <c r="LD6" s="13" t="s">
        <v>4</v>
      </c>
      <c r="LE6" s="13" t="s">
        <v>5</v>
      </c>
      <c r="LF6" s="13" t="s">
        <v>6</v>
      </c>
      <c r="LG6" s="13" t="s">
        <v>7</v>
      </c>
      <c r="LH6" s="13" t="s">
        <v>8</v>
      </c>
      <c r="LI6" s="13" t="s">
        <v>9</v>
      </c>
      <c r="LJ6" s="13" t="s">
        <v>10</v>
      </c>
      <c r="LK6" s="13" t="s">
        <v>11</v>
      </c>
      <c r="LL6" s="13" t="s">
        <v>12</v>
      </c>
      <c r="LM6" s="13" t="s">
        <v>13</v>
      </c>
      <c r="LN6" s="13" t="s">
        <v>14</v>
      </c>
      <c r="LO6" s="14" t="s">
        <v>32</v>
      </c>
    </row>
    <row r="7" spans="1:327" ht="15" customHeight="1">
      <c r="A7" s="262"/>
      <c r="B7" s="16" t="s">
        <v>34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64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74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64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64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64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2"/>
      <c r="CB7" s="192"/>
      <c r="CC7" s="192"/>
      <c r="CD7" s="192"/>
      <c r="CE7" s="192"/>
      <c r="CF7" s="192"/>
      <c r="CG7" s="192"/>
      <c r="CH7" s="192"/>
      <c r="CI7" s="192"/>
      <c r="CJ7" s="192"/>
      <c r="CK7" s="192"/>
      <c r="CL7" s="192"/>
      <c r="CM7" s="192"/>
      <c r="CN7" s="192"/>
      <c r="CO7" s="164"/>
      <c r="CP7" s="88">
        <v>8197</v>
      </c>
      <c r="CQ7" s="89">
        <v>12562</v>
      </c>
      <c r="CR7" s="89">
        <v>6177</v>
      </c>
      <c r="CS7" s="89">
        <v>7753</v>
      </c>
      <c r="CT7" s="89">
        <v>10673</v>
      </c>
      <c r="CU7" s="89">
        <v>13359</v>
      </c>
      <c r="CV7" s="89">
        <v>16796</v>
      </c>
      <c r="CW7" s="89">
        <v>5984</v>
      </c>
      <c r="CX7" s="89">
        <v>8696</v>
      </c>
      <c r="CY7" s="200"/>
      <c r="CZ7" s="89">
        <v>1143</v>
      </c>
      <c r="DA7" s="89">
        <v>10515</v>
      </c>
      <c r="DB7" s="18">
        <f t="shared" ref="DB7:DB29" si="0">SUM(CP7:DA7)</f>
        <v>101855</v>
      </c>
      <c r="DC7" s="89">
        <v>7084</v>
      </c>
      <c r="DD7" s="89">
        <v>4346</v>
      </c>
      <c r="DE7" s="89">
        <v>26396</v>
      </c>
      <c r="DF7" s="89">
        <v>7688</v>
      </c>
      <c r="DG7" s="89">
        <v>6550</v>
      </c>
      <c r="DH7" s="89">
        <v>4111</v>
      </c>
      <c r="DI7" s="89">
        <v>13598</v>
      </c>
      <c r="DJ7" s="89">
        <v>2938</v>
      </c>
      <c r="DK7" s="89">
        <v>13250</v>
      </c>
      <c r="DL7" s="89">
        <v>4536</v>
      </c>
      <c r="DM7" s="89">
        <v>11017</v>
      </c>
      <c r="DN7" s="89">
        <v>17042</v>
      </c>
      <c r="DO7" s="18">
        <f t="shared" ref="DO7:DO29" si="1">SUM(DC7:DN7)</f>
        <v>118556</v>
      </c>
      <c r="DP7" s="17">
        <v>8816</v>
      </c>
      <c r="DQ7" s="17">
        <v>20006</v>
      </c>
      <c r="DR7" s="17">
        <v>3931</v>
      </c>
      <c r="DS7" s="17">
        <v>7130</v>
      </c>
      <c r="DT7" s="17">
        <v>12300</v>
      </c>
      <c r="DU7" s="17">
        <v>9848</v>
      </c>
      <c r="DV7" s="17">
        <v>10727</v>
      </c>
      <c r="DW7" s="17">
        <v>15540</v>
      </c>
      <c r="DX7" s="17">
        <v>8497</v>
      </c>
      <c r="DY7" s="17">
        <v>8184</v>
      </c>
      <c r="DZ7" s="17">
        <v>15350</v>
      </c>
      <c r="EA7" s="17">
        <v>5889</v>
      </c>
      <c r="EB7" s="18">
        <f t="shared" ref="EB7:EB29" si="2">SUM(DP7:EA7)</f>
        <v>126218</v>
      </c>
      <c r="EC7" s="17">
        <v>1800</v>
      </c>
      <c r="ED7" s="17">
        <v>15330</v>
      </c>
      <c r="EE7" s="17">
        <v>21443</v>
      </c>
      <c r="EF7" s="17">
        <v>12717</v>
      </c>
      <c r="EG7" s="17">
        <v>3490</v>
      </c>
      <c r="EH7" s="17">
        <v>9187</v>
      </c>
      <c r="EI7" s="17">
        <v>10387</v>
      </c>
      <c r="EJ7" s="17">
        <v>9043</v>
      </c>
      <c r="EK7" s="17">
        <v>9650</v>
      </c>
      <c r="EL7" s="17">
        <v>4745</v>
      </c>
      <c r="EM7" s="17">
        <v>3423</v>
      </c>
      <c r="EN7" s="17">
        <v>11501</v>
      </c>
      <c r="EO7" s="18">
        <f t="shared" ref="EO7:EO29" si="3">SUM(EC7:EN7)</f>
        <v>112716</v>
      </c>
      <c r="EP7" s="17">
        <v>6216</v>
      </c>
      <c r="EQ7" s="17">
        <v>9060</v>
      </c>
      <c r="ER7" s="17">
        <v>8588</v>
      </c>
      <c r="ES7" s="17">
        <v>4476</v>
      </c>
      <c r="ET7" s="17">
        <v>21410</v>
      </c>
      <c r="EU7" s="17">
        <v>5596</v>
      </c>
      <c r="EV7" s="17">
        <v>2979</v>
      </c>
      <c r="EW7" s="17">
        <v>6274</v>
      </c>
      <c r="EX7" s="17">
        <v>8051.2619999999997</v>
      </c>
      <c r="EY7" s="17">
        <v>16547.034</v>
      </c>
      <c r="EZ7" s="17">
        <v>16364.933000000001</v>
      </c>
      <c r="FA7" s="17">
        <v>3017.3319999999999</v>
      </c>
      <c r="FB7" s="18">
        <f t="shared" ref="FB7:FB29" si="4">SUM(EP7:FA7)</f>
        <v>108579.561</v>
      </c>
      <c r="FC7" s="17">
        <v>21582.892</v>
      </c>
      <c r="FD7" s="17">
        <v>10657.98</v>
      </c>
      <c r="FE7" s="17">
        <v>8510.8529999999992</v>
      </c>
      <c r="FF7" s="17">
        <v>12468.6</v>
      </c>
      <c r="FG7" s="17">
        <v>11757.862999999999</v>
      </c>
      <c r="FH7" s="17">
        <v>4406.9189999999999</v>
      </c>
      <c r="FI7" s="17">
        <v>9120.9879999999994</v>
      </c>
      <c r="FJ7" s="17">
        <v>9050.5079999999998</v>
      </c>
      <c r="FK7" s="17">
        <v>4274.8540000000003</v>
      </c>
      <c r="FL7" s="17">
        <v>7456.9470000000001</v>
      </c>
      <c r="FM7" s="17">
        <v>0</v>
      </c>
      <c r="FN7" s="17">
        <v>4311.7560000000003</v>
      </c>
      <c r="FO7" s="18">
        <f t="shared" ref="FO7:FO29" si="5">SUM(FC7:FN7)</f>
        <v>103600.15999999999</v>
      </c>
      <c r="FP7" s="17">
        <v>11895.402</v>
      </c>
      <c r="FQ7" s="17">
        <v>4663.3900000000003</v>
      </c>
      <c r="FR7" s="17">
        <v>4214.4009999999998</v>
      </c>
      <c r="FS7" s="17">
        <v>0</v>
      </c>
      <c r="FT7" s="17">
        <v>3846.7060000000001</v>
      </c>
      <c r="FU7" s="17">
        <v>5784.7190000000001</v>
      </c>
      <c r="FV7" s="17">
        <v>8981.0159999999996</v>
      </c>
      <c r="FW7" s="17">
        <v>7927.9719999999998</v>
      </c>
      <c r="FX7" s="17">
        <v>3844.5250000000001</v>
      </c>
      <c r="FY7" s="17">
        <v>3496.1640000000002</v>
      </c>
      <c r="FZ7" s="17">
        <v>1481.9179999999999</v>
      </c>
      <c r="GA7" s="17">
        <v>2796.3029999999999</v>
      </c>
      <c r="GB7" s="18">
        <f t="shared" ref="GB7:GB29" si="6">SUM(FP7:GA7)</f>
        <v>58932.515999999996</v>
      </c>
      <c r="GC7" s="17">
        <v>11850.321</v>
      </c>
      <c r="GD7" s="17">
        <v>4202.9560000000001</v>
      </c>
      <c r="GE7" s="17">
        <v>5984.6289999999999</v>
      </c>
      <c r="GF7" s="17">
        <v>10710.79</v>
      </c>
      <c r="GG7" s="17">
        <v>16959.241999999998</v>
      </c>
      <c r="GH7" s="17">
        <v>720.15</v>
      </c>
      <c r="GI7" s="17">
        <v>6617.7139999999999</v>
      </c>
      <c r="GJ7" s="17">
        <v>7518.3959999999997</v>
      </c>
      <c r="GK7" s="17">
        <v>3970.77</v>
      </c>
      <c r="GL7" s="17">
        <v>22450.281999999999</v>
      </c>
      <c r="GM7" s="17">
        <v>7570.951</v>
      </c>
      <c r="GN7" s="17">
        <v>3840.6729999999998</v>
      </c>
      <c r="GO7" s="18">
        <f t="shared" ref="GO7:GO29" si="7">SUM(GC7:GN7)</f>
        <v>102396.874</v>
      </c>
      <c r="GP7" s="17">
        <v>2501.0740000000001</v>
      </c>
      <c r="GQ7" s="17">
        <v>11706.718999999999</v>
      </c>
      <c r="GR7" s="17">
        <v>15533</v>
      </c>
      <c r="GS7" s="17">
        <v>10677</v>
      </c>
      <c r="GT7" s="17">
        <v>12958</v>
      </c>
      <c r="GU7" s="17">
        <v>6227</v>
      </c>
      <c r="GV7" s="17">
        <v>12405</v>
      </c>
      <c r="GW7" s="17">
        <v>15214</v>
      </c>
      <c r="GX7" s="17">
        <v>14650</v>
      </c>
      <c r="GY7" s="17">
        <v>7349.4880000000003</v>
      </c>
      <c r="GZ7" s="17">
        <v>3781</v>
      </c>
      <c r="HA7" s="17">
        <v>4973</v>
      </c>
      <c r="HB7" s="18">
        <f t="shared" ref="HB7:HB29" si="8">SUM(GP7:HA7)</f>
        <v>117975.281</v>
      </c>
      <c r="HC7" s="17">
        <v>19646</v>
      </c>
      <c r="HD7" s="17">
        <v>134741</v>
      </c>
      <c r="HE7" s="17">
        <v>5920.1869999999999</v>
      </c>
      <c r="HF7" s="17">
        <v>10701.093999999999</v>
      </c>
      <c r="HG7" s="17">
        <v>4222.8649999999998</v>
      </c>
      <c r="HH7" s="17">
        <v>11942.78</v>
      </c>
      <c r="HI7" s="17">
        <v>8463.8209999999999</v>
      </c>
      <c r="HJ7" s="17">
        <v>8611.1479999999992</v>
      </c>
      <c r="HK7" s="17">
        <v>17600.755000000001</v>
      </c>
      <c r="HL7" s="17">
        <v>14515.57</v>
      </c>
      <c r="HM7" s="17">
        <v>16487.087</v>
      </c>
      <c r="HN7" s="17">
        <v>13389.85</v>
      </c>
      <c r="HO7" s="143">
        <f t="shared" ref="HO7:HO29" si="9">SUM(HC7:HN7)</f>
        <v>266242.15700000001</v>
      </c>
      <c r="HP7" s="17">
        <v>13078.593000000001</v>
      </c>
      <c r="HQ7" s="17">
        <v>21594.739000000001</v>
      </c>
      <c r="HR7" s="17">
        <v>7637.4269999999997</v>
      </c>
      <c r="HS7" s="17">
        <v>13146.044</v>
      </c>
      <c r="HT7" s="17">
        <v>7496.165</v>
      </c>
      <c r="HU7" s="17">
        <v>13510.386</v>
      </c>
      <c r="HV7" s="17">
        <v>18042.812000000002</v>
      </c>
      <c r="HW7" s="17">
        <v>19244.759999999998</v>
      </c>
      <c r="HX7" s="17">
        <v>13134.96</v>
      </c>
      <c r="HY7" s="17">
        <v>11984.74</v>
      </c>
      <c r="HZ7" s="17">
        <v>15400.154</v>
      </c>
      <c r="IA7" s="17">
        <v>29544.26</v>
      </c>
      <c r="IB7" s="18">
        <f t="shared" ref="IB7:IB29" si="10">SUM(HP7:IA7)</f>
        <v>183815.04000000001</v>
      </c>
      <c r="IC7" s="17">
        <v>14462.84</v>
      </c>
      <c r="ID7" s="17">
        <v>19185.814999999999</v>
      </c>
      <c r="IE7" s="17">
        <v>12481.991</v>
      </c>
      <c r="IF7" s="17">
        <v>19517.143</v>
      </c>
      <c r="IG7" s="17">
        <v>9136.5920000000006</v>
      </c>
      <c r="IH7" s="17">
        <v>29619.386999999999</v>
      </c>
      <c r="II7" s="17">
        <v>17392.865000000002</v>
      </c>
      <c r="IJ7" s="17">
        <v>9715.7579999999998</v>
      </c>
      <c r="IK7" s="17">
        <v>22300.415000000001</v>
      </c>
      <c r="IL7" s="17">
        <v>12652.921</v>
      </c>
      <c r="IM7" s="17">
        <v>11790.329</v>
      </c>
      <c r="IN7" s="17">
        <v>13814.699000000001</v>
      </c>
      <c r="IO7" s="18">
        <f t="shared" ref="IO7:IO29" si="11">SUM(IC7:IN7)</f>
        <v>192070.755</v>
      </c>
      <c r="IP7" s="17">
        <v>20072.994999999999</v>
      </c>
      <c r="IQ7" s="17">
        <v>13768.531999999999</v>
      </c>
      <c r="IR7" s="17">
        <v>24673.458999999999</v>
      </c>
      <c r="IS7" s="17">
        <v>17544.906999999999</v>
      </c>
      <c r="IT7" s="17">
        <v>11235.3</v>
      </c>
      <c r="IU7" s="17">
        <v>29477.335999999999</v>
      </c>
      <c r="IV7" s="17">
        <v>24168.254000000001</v>
      </c>
      <c r="IW7" s="17">
        <v>24977.925999999999</v>
      </c>
      <c r="IX7" s="17">
        <v>24553.813999999998</v>
      </c>
      <c r="IY7" s="17">
        <v>16384.213</v>
      </c>
      <c r="IZ7" s="17">
        <v>16607.542000000001</v>
      </c>
      <c r="JA7" s="17">
        <v>23828.412</v>
      </c>
      <c r="JB7" s="18">
        <f t="shared" ref="JB7:JB29" si="12">SUM(IP7:JA7)</f>
        <v>247292.69</v>
      </c>
      <c r="JC7" s="17">
        <v>29390.221000000001</v>
      </c>
      <c r="JD7" s="17">
        <v>33076.756999999998</v>
      </c>
      <c r="JE7" s="17">
        <v>15692.323</v>
      </c>
      <c r="JF7" s="17">
        <v>19518.345000000001</v>
      </c>
      <c r="JG7" s="17">
        <v>16404.125</v>
      </c>
      <c r="JH7" s="17">
        <v>14540.547</v>
      </c>
      <c r="JI7" s="17">
        <v>20937.761999999999</v>
      </c>
      <c r="JJ7" s="17">
        <v>17271.559000000001</v>
      </c>
      <c r="JK7" s="17">
        <v>21170.135999999999</v>
      </c>
      <c r="JL7" s="17">
        <v>192595.07699999999</v>
      </c>
      <c r="JM7" s="17">
        <v>17586.978999999999</v>
      </c>
      <c r="JN7" s="17">
        <v>18938.409</v>
      </c>
      <c r="JO7" s="18">
        <f t="shared" ref="JO7:JO29" si="13">SUM(JC7:JN7)</f>
        <v>417122.24</v>
      </c>
      <c r="JP7" s="17">
        <v>16434.886999999999</v>
      </c>
      <c r="JQ7" s="17">
        <v>17180.135999999999</v>
      </c>
      <c r="JR7" s="17">
        <v>12265.026</v>
      </c>
      <c r="JS7" s="17">
        <v>8055.6059999999998</v>
      </c>
      <c r="JT7" s="17">
        <v>13596.699000000001</v>
      </c>
      <c r="JU7" s="17">
        <v>21718.366999999998</v>
      </c>
      <c r="JV7" s="17">
        <v>15901.089</v>
      </c>
      <c r="JW7" s="17">
        <v>17742.764999999999</v>
      </c>
      <c r="JX7" s="17">
        <v>18677.256000000001</v>
      </c>
      <c r="JY7" s="17">
        <v>19159.205000000002</v>
      </c>
      <c r="JZ7" s="17">
        <v>1745.7049999999999</v>
      </c>
      <c r="KA7" s="17">
        <v>30450.004000000001</v>
      </c>
      <c r="KB7" s="143">
        <f t="shared" ref="KB7:KB29" si="14">SUM(JP7:KA7)</f>
        <v>192926.745</v>
      </c>
      <c r="KC7" s="17">
        <v>10738.543</v>
      </c>
      <c r="KD7" s="17">
        <v>26503.763999999999</v>
      </c>
      <c r="KE7" s="17">
        <v>12022.769</v>
      </c>
      <c r="KF7" s="17">
        <v>12278.725</v>
      </c>
      <c r="KG7" s="17">
        <v>18720.217000000001</v>
      </c>
      <c r="KH7" s="17">
        <v>16136.884</v>
      </c>
      <c r="KI7" s="17">
        <v>10292.562</v>
      </c>
      <c r="KJ7" s="17">
        <v>21280.489000000001</v>
      </c>
      <c r="KK7" s="17">
        <v>14685.082</v>
      </c>
      <c r="KL7" s="17">
        <v>17006.12</v>
      </c>
      <c r="KM7" s="17">
        <v>14963.791999999999</v>
      </c>
      <c r="KN7" s="17">
        <v>24985.105</v>
      </c>
      <c r="KO7" s="18">
        <f t="shared" ref="KO7:KO29" si="15">SUM(KC7:KN7)</f>
        <v>199614.052</v>
      </c>
      <c r="KP7" s="17">
        <v>21109.564999999999</v>
      </c>
      <c r="KQ7" s="17">
        <v>11632.317999999999</v>
      </c>
      <c r="KR7" s="17">
        <v>18046.87</v>
      </c>
      <c r="KS7" s="17">
        <v>16927.591</v>
      </c>
      <c r="KT7" s="17">
        <v>18301.52</v>
      </c>
      <c r="KU7" s="17">
        <v>15628.151</v>
      </c>
      <c r="KV7" s="17">
        <v>13812.477000000001</v>
      </c>
      <c r="KW7" s="17">
        <v>16495.793000000001</v>
      </c>
      <c r="KX7" s="17">
        <v>17791.904999999999</v>
      </c>
      <c r="KY7" s="17">
        <v>16694.580000000002</v>
      </c>
      <c r="KZ7" s="17">
        <v>15780.355</v>
      </c>
      <c r="LA7" s="17">
        <v>22143.475999999999</v>
      </c>
      <c r="LB7" s="18">
        <f t="shared" ref="LB7:LB29" si="16">SUM(KP7:LA7)</f>
        <v>204364.60100000002</v>
      </c>
      <c r="LC7" s="17">
        <v>28441.092000000001</v>
      </c>
      <c r="LD7" s="17">
        <v>16821.273000000001</v>
      </c>
      <c r="LE7" s="17">
        <v>16562.675999999999</v>
      </c>
      <c r="LF7" s="17">
        <v>18479.227999999999</v>
      </c>
      <c r="LG7" s="17">
        <v>20477.258999999998</v>
      </c>
      <c r="LH7" s="17">
        <v>16867.547999999999</v>
      </c>
      <c r="LI7" s="17">
        <v>20483.473999999998</v>
      </c>
      <c r="LJ7" s="17">
        <v>16820.494999999999</v>
      </c>
      <c r="LK7" s="17">
        <v>16312.511</v>
      </c>
      <c r="LL7" s="17">
        <v>12106.358</v>
      </c>
      <c r="LM7" s="17">
        <v>18997.694</v>
      </c>
      <c r="LN7" s="17">
        <v>16255.076999999999</v>
      </c>
      <c r="LO7" s="18">
        <f t="shared" ref="LO7:LO29" si="17">SUM(LC7:LN7)</f>
        <v>218624.68499999997</v>
      </c>
    </row>
    <row r="8" spans="1:327" ht="23.25" thickBot="1">
      <c r="A8" s="262"/>
      <c r="B8" s="23" t="s">
        <v>35</v>
      </c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65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75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65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65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65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93"/>
      <c r="CO8" s="165"/>
      <c r="CP8" s="90">
        <v>120</v>
      </c>
      <c r="CQ8" s="91">
        <v>153</v>
      </c>
      <c r="CR8" s="91">
        <v>285</v>
      </c>
      <c r="CS8" s="91">
        <v>458</v>
      </c>
      <c r="CT8" s="91">
        <v>296</v>
      </c>
      <c r="CU8" s="91">
        <v>300</v>
      </c>
      <c r="CV8" s="91">
        <v>305</v>
      </c>
      <c r="CW8" s="91">
        <v>319</v>
      </c>
      <c r="CX8" s="91">
        <v>306</v>
      </c>
      <c r="CY8" s="201"/>
      <c r="CZ8" s="91">
        <v>731</v>
      </c>
      <c r="DA8" s="91">
        <v>157</v>
      </c>
      <c r="DB8" s="24">
        <f t="shared" si="0"/>
        <v>3430</v>
      </c>
      <c r="DC8" s="91">
        <v>261</v>
      </c>
      <c r="DD8" s="91">
        <v>311</v>
      </c>
      <c r="DE8" s="91">
        <v>511</v>
      </c>
      <c r="DF8" s="91">
        <v>153</v>
      </c>
      <c r="DG8" s="91">
        <v>304</v>
      </c>
      <c r="DH8" s="91">
        <v>711</v>
      </c>
      <c r="DI8" s="91">
        <v>502</v>
      </c>
      <c r="DJ8" s="91">
        <v>618</v>
      </c>
      <c r="DK8" s="91">
        <v>706</v>
      </c>
      <c r="DL8" s="91">
        <v>295</v>
      </c>
      <c r="DM8" s="91">
        <v>586</v>
      </c>
      <c r="DN8" s="91">
        <v>159</v>
      </c>
      <c r="DO8" s="24">
        <f t="shared" si="1"/>
        <v>5117</v>
      </c>
      <c r="DP8" s="35">
        <v>0</v>
      </c>
      <c r="DQ8" s="35">
        <v>0</v>
      </c>
      <c r="DR8" s="35">
        <v>300</v>
      </c>
      <c r="DS8" s="35">
        <v>0</v>
      </c>
      <c r="DT8" s="35">
        <v>300</v>
      </c>
      <c r="DU8" s="35">
        <v>323</v>
      </c>
      <c r="DV8" s="36">
        <v>492</v>
      </c>
      <c r="DW8" s="35">
        <v>491</v>
      </c>
      <c r="DX8" s="35">
        <v>0</v>
      </c>
      <c r="DY8" s="35">
        <v>0</v>
      </c>
      <c r="DZ8" s="35">
        <v>0</v>
      </c>
      <c r="EA8" s="35">
        <v>500</v>
      </c>
      <c r="EB8" s="24">
        <f t="shared" si="2"/>
        <v>2406</v>
      </c>
      <c r="EC8" s="35">
        <v>0</v>
      </c>
      <c r="ED8" s="35">
        <v>0</v>
      </c>
      <c r="EE8" s="35">
        <v>625</v>
      </c>
      <c r="EF8" s="35">
        <v>435</v>
      </c>
      <c r="EG8" s="35">
        <v>1268</v>
      </c>
      <c r="EH8" s="35">
        <v>798</v>
      </c>
      <c r="EI8" s="36">
        <v>1562</v>
      </c>
      <c r="EJ8" s="35">
        <v>709</v>
      </c>
      <c r="EK8" s="35">
        <v>1064</v>
      </c>
      <c r="EL8" s="35">
        <v>1474</v>
      </c>
      <c r="EM8" s="35">
        <v>1400</v>
      </c>
      <c r="EN8" s="35">
        <v>150</v>
      </c>
      <c r="EO8" s="24">
        <f t="shared" si="3"/>
        <v>9485</v>
      </c>
      <c r="EP8" s="35">
        <v>1076</v>
      </c>
      <c r="EQ8" s="35">
        <v>0</v>
      </c>
      <c r="ER8" s="35">
        <v>0</v>
      </c>
      <c r="ES8" s="35">
        <v>0</v>
      </c>
      <c r="ET8" s="35">
        <v>0</v>
      </c>
      <c r="EU8" s="35">
        <v>0</v>
      </c>
      <c r="EV8" s="36">
        <v>0</v>
      </c>
      <c r="EW8" s="35">
        <v>0</v>
      </c>
      <c r="EX8" s="35">
        <v>0</v>
      </c>
      <c r="EY8" s="35">
        <v>0</v>
      </c>
      <c r="EZ8" s="35">
        <v>0</v>
      </c>
      <c r="FA8" s="35">
        <v>0</v>
      </c>
      <c r="FB8" s="24">
        <f t="shared" si="4"/>
        <v>1076</v>
      </c>
      <c r="FC8" s="35">
        <v>0</v>
      </c>
      <c r="FD8" s="35">
        <v>0</v>
      </c>
      <c r="FE8" s="35">
        <v>0</v>
      </c>
      <c r="FF8" s="35">
        <v>0</v>
      </c>
      <c r="FG8" s="35">
        <v>0</v>
      </c>
      <c r="FH8" s="35">
        <v>0</v>
      </c>
      <c r="FI8" s="36">
        <v>0</v>
      </c>
      <c r="FJ8" s="35">
        <v>0</v>
      </c>
      <c r="FK8" s="35">
        <v>0</v>
      </c>
      <c r="FL8" s="35">
        <v>0</v>
      </c>
      <c r="FM8" s="35">
        <v>0</v>
      </c>
      <c r="FN8" s="35">
        <v>0</v>
      </c>
      <c r="FO8" s="24">
        <f t="shared" si="5"/>
        <v>0</v>
      </c>
      <c r="FP8" s="35">
        <v>0</v>
      </c>
      <c r="FQ8" s="35">
        <v>0</v>
      </c>
      <c r="FR8" s="35">
        <v>0</v>
      </c>
      <c r="FS8" s="35">
        <v>0</v>
      </c>
      <c r="FT8" s="35">
        <v>0</v>
      </c>
      <c r="FU8" s="35">
        <v>0</v>
      </c>
      <c r="FV8" s="36">
        <v>0</v>
      </c>
      <c r="FW8" s="35">
        <v>0</v>
      </c>
      <c r="FX8" s="35">
        <v>0</v>
      </c>
      <c r="FY8" s="35">
        <v>0</v>
      </c>
      <c r="FZ8" s="35">
        <v>0</v>
      </c>
      <c r="GA8" s="35">
        <v>0</v>
      </c>
      <c r="GB8" s="24">
        <f t="shared" si="6"/>
        <v>0</v>
      </c>
      <c r="GC8" s="35">
        <v>0</v>
      </c>
      <c r="GD8" s="35">
        <v>0</v>
      </c>
      <c r="GE8" s="35">
        <v>0</v>
      </c>
      <c r="GF8" s="35">
        <v>0</v>
      </c>
      <c r="GG8" s="35">
        <v>0</v>
      </c>
      <c r="GH8" s="35">
        <v>0</v>
      </c>
      <c r="GI8" s="36">
        <v>0</v>
      </c>
      <c r="GJ8" s="35">
        <v>0</v>
      </c>
      <c r="GK8" s="35">
        <v>0</v>
      </c>
      <c r="GL8" s="35">
        <v>0</v>
      </c>
      <c r="GM8" s="35">
        <v>0</v>
      </c>
      <c r="GN8" s="35">
        <v>0</v>
      </c>
      <c r="GO8" s="24">
        <f t="shared" si="7"/>
        <v>0</v>
      </c>
      <c r="GP8" s="35">
        <v>0</v>
      </c>
      <c r="GQ8" s="35">
        <v>0</v>
      </c>
      <c r="GR8" s="35">
        <v>0</v>
      </c>
      <c r="GS8" s="35">
        <v>0</v>
      </c>
      <c r="GT8" s="35">
        <v>0</v>
      </c>
      <c r="GU8" s="35">
        <v>0</v>
      </c>
      <c r="GV8" s="36">
        <v>0</v>
      </c>
      <c r="GW8" s="35">
        <v>0</v>
      </c>
      <c r="GX8" s="35">
        <v>0</v>
      </c>
      <c r="GY8" s="35">
        <v>0</v>
      </c>
      <c r="GZ8" s="35">
        <v>0</v>
      </c>
      <c r="HA8" s="35">
        <v>0</v>
      </c>
      <c r="HB8" s="24">
        <f t="shared" si="8"/>
        <v>0</v>
      </c>
      <c r="HC8" s="35">
        <v>0</v>
      </c>
      <c r="HD8" s="35">
        <v>0</v>
      </c>
      <c r="HE8" s="35">
        <v>0</v>
      </c>
      <c r="HF8" s="35">
        <v>0</v>
      </c>
      <c r="HG8" s="35">
        <v>0</v>
      </c>
      <c r="HH8" s="35">
        <v>0</v>
      </c>
      <c r="HI8" s="36">
        <v>0</v>
      </c>
      <c r="HJ8" s="35">
        <v>0</v>
      </c>
      <c r="HK8" s="35">
        <v>0</v>
      </c>
      <c r="HL8" s="35">
        <v>0</v>
      </c>
      <c r="HM8" s="35">
        <v>0</v>
      </c>
      <c r="HN8" s="35">
        <v>0</v>
      </c>
      <c r="HO8" s="144">
        <f t="shared" si="9"/>
        <v>0</v>
      </c>
      <c r="HP8" s="35">
        <v>0</v>
      </c>
      <c r="HQ8" s="35">
        <v>0</v>
      </c>
      <c r="HR8" s="35">
        <v>0</v>
      </c>
      <c r="HS8" s="35">
        <v>0</v>
      </c>
      <c r="HT8" s="35">
        <v>0</v>
      </c>
      <c r="HU8" s="35">
        <v>0</v>
      </c>
      <c r="HV8" s="36">
        <v>0</v>
      </c>
      <c r="HW8" s="35">
        <v>0</v>
      </c>
      <c r="HX8" s="35">
        <v>0</v>
      </c>
      <c r="HY8" s="35">
        <v>0</v>
      </c>
      <c r="HZ8" s="35">
        <v>0</v>
      </c>
      <c r="IA8" s="35">
        <v>0</v>
      </c>
      <c r="IB8" s="24">
        <f t="shared" si="10"/>
        <v>0</v>
      </c>
      <c r="IC8" s="35">
        <v>0</v>
      </c>
      <c r="ID8" s="35">
        <v>0</v>
      </c>
      <c r="IE8" s="35">
        <v>0</v>
      </c>
      <c r="IF8" s="35">
        <v>0</v>
      </c>
      <c r="IG8" s="35">
        <v>0</v>
      </c>
      <c r="IH8" s="35">
        <v>0</v>
      </c>
      <c r="II8" s="36">
        <v>0</v>
      </c>
      <c r="IJ8" s="35">
        <v>0</v>
      </c>
      <c r="IK8" s="35">
        <v>0</v>
      </c>
      <c r="IL8" s="35">
        <v>0</v>
      </c>
      <c r="IM8" s="35">
        <v>0</v>
      </c>
      <c r="IN8" s="35">
        <v>0</v>
      </c>
      <c r="IO8" s="24">
        <f t="shared" si="11"/>
        <v>0</v>
      </c>
      <c r="IP8" s="35">
        <v>0</v>
      </c>
      <c r="IQ8" s="35">
        <v>0</v>
      </c>
      <c r="IR8" s="35">
        <v>0</v>
      </c>
      <c r="IS8" s="35">
        <v>0</v>
      </c>
      <c r="IT8" s="35">
        <v>0</v>
      </c>
      <c r="IU8" s="35">
        <v>0</v>
      </c>
      <c r="IV8" s="36">
        <v>0</v>
      </c>
      <c r="IW8" s="35">
        <v>0</v>
      </c>
      <c r="IX8" s="35">
        <v>0</v>
      </c>
      <c r="IY8" s="35">
        <v>0</v>
      </c>
      <c r="IZ8" s="35">
        <v>0</v>
      </c>
      <c r="JA8" s="35">
        <v>0</v>
      </c>
      <c r="JB8" s="24">
        <f t="shared" si="12"/>
        <v>0</v>
      </c>
      <c r="JC8" s="35">
        <v>0</v>
      </c>
      <c r="JD8" s="35">
        <v>0</v>
      </c>
      <c r="JE8" s="35">
        <v>0</v>
      </c>
      <c r="JF8" s="35">
        <v>0</v>
      </c>
      <c r="JG8" s="35">
        <v>0</v>
      </c>
      <c r="JH8" s="35">
        <v>0</v>
      </c>
      <c r="JI8" s="36">
        <v>0</v>
      </c>
      <c r="JJ8" s="35">
        <v>0</v>
      </c>
      <c r="JK8" s="35">
        <v>0</v>
      </c>
      <c r="JL8" s="35">
        <v>0</v>
      </c>
      <c r="JM8" s="35">
        <v>0</v>
      </c>
      <c r="JN8" s="35">
        <v>0</v>
      </c>
      <c r="JO8" s="24">
        <f t="shared" si="13"/>
        <v>0</v>
      </c>
      <c r="JP8" s="35">
        <v>0</v>
      </c>
      <c r="JQ8" s="35">
        <v>0</v>
      </c>
      <c r="JR8" s="35">
        <v>0</v>
      </c>
      <c r="JS8" s="35">
        <v>0</v>
      </c>
      <c r="JT8" s="35">
        <v>0</v>
      </c>
      <c r="JU8" s="35">
        <v>0</v>
      </c>
      <c r="JV8" s="36">
        <v>0</v>
      </c>
      <c r="JW8" s="35">
        <v>0</v>
      </c>
      <c r="JX8" s="35">
        <v>0</v>
      </c>
      <c r="JY8" s="35">
        <v>0</v>
      </c>
      <c r="JZ8" s="35">
        <v>0</v>
      </c>
      <c r="KA8" s="35">
        <v>0</v>
      </c>
      <c r="KB8" s="144">
        <f t="shared" si="14"/>
        <v>0</v>
      </c>
      <c r="KC8" s="35">
        <v>0</v>
      </c>
      <c r="KD8" s="35">
        <v>0</v>
      </c>
      <c r="KE8" s="35">
        <v>0</v>
      </c>
      <c r="KF8" s="35">
        <v>0</v>
      </c>
      <c r="KG8" s="35">
        <v>0</v>
      </c>
      <c r="KH8" s="35">
        <v>0</v>
      </c>
      <c r="KI8" s="36">
        <v>0</v>
      </c>
      <c r="KJ8" s="35">
        <v>0</v>
      </c>
      <c r="KK8" s="35">
        <v>0</v>
      </c>
      <c r="KL8" s="35">
        <v>0</v>
      </c>
      <c r="KM8" s="35">
        <v>0</v>
      </c>
      <c r="KN8" s="35">
        <v>0</v>
      </c>
      <c r="KO8" s="24">
        <f t="shared" si="15"/>
        <v>0</v>
      </c>
      <c r="KP8" s="35">
        <v>0</v>
      </c>
      <c r="KQ8" s="35">
        <v>0</v>
      </c>
      <c r="KR8" s="35">
        <v>0</v>
      </c>
      <c r="KS8" s="35">
        <v>0</v>
      </c>
      <c r="KT8" s="35">
        <v>0</v>
      </c>
      <c r="KU8" s="35">
        <v>0</v>
      </c>
      <c r="KV8" s="36">
        <v>0</v>
      </c>
      <c r="KW8" s="35">
        <v>0</v>
      </c>
      <c r="KX8" s="35">
        <v>0</v>
      </c>
      <c r="KY8" s="35">
        <v>0</v>
      </c>
      <c r="KZ8" s="35">
        <v>0</v>
      </c>
      <c r="LA8" s="35">
        <v>0</v>
      </c>
      <c r="LB8" s="24">
        <f t="shared" si="16"/>
        <v>0</v>
      </c>
      <c r="LC8" s="35">
        <v>0</v>
      </c>
      <c r="LD8" s="35">
        <v>0</v>
      </c>
      <c r="LE8" s="35">
        <v>0</v>
      </c>
      <c r="LF8" s="35">
        <v>0</v>
      </c>
      <c r="LG8" s="35">
        <v>0</v>
      </c>
      <c r="LH8" s="35">
        <v>0</v>
      </c>
      <c r="LI8" s="36">
        <v>0</v>
      </c>
      <c r="LJ8" s="35">
        <v>0</v>
      </c>
      <c r="LK8" s="35">
        <v>0</v>
      </c>
      <c r="LL8" s="35">
        <v>0</v>
      </c>
      <c r="LM8" s="35">
        <v>0</v>
      </c>
      <c r="LN8" s="35">
        <v>0</v>
      </c>
      <c r="LO8" s="24">
        <f t="shared" si="17"/>
        <v>0</v>
      </c>
    </row>
    <row r="9" spans="1:327" s="51" customFormat="1" ht="21.75" thickBot="1">
      <c r="A9" s="262"/>
      <c r="B9" s="49" t="s">
        <v>36</v>
      </c>
      <c r="C9" s="59">
        <v>10900</v>
      </c>
      <c r="D9" s="59">
        <v>12500</v>
      </c>
      <c r="E9" s="59">
        <v>5300</v>
      </c>
      <c r="F9" s="59">
        <v>5200</v>
      </c>
      <c r="G9" s="59">
        <v>11600</v>
      </c>
      <c r="H9" s="59">
        <v>23000</v>
      </c>
      <c r="I9" s="59">
        <v>16000</v>
      </c>
      <c r="J9" s="59">
        <v>23000</v>
      </c>
      <c r="K9" s="59">
        <v>33000</v>
      </c>
      <c r="L9" s="59">
        <v>13000</v>
      </c>
      <c r="M9" s="59">
        <v>14715</v>
      </c>
      <c r="N9" s="59">
        <v>5810</v>
      </c>
      <c r="O9" s="60">
        <f>SUM(C9:N9)</f>
        <v>174025</v>
      </c>
      <c r="P9" s="60">
        <v>6810</v>
      </c>
      <c r="Q9" s="60">
        <v>11121</v>
      </c>
      <c r="R9" s="60">
        <v>6944</v>
      </c>
      <c r="S9" s="60">
        <v>5391</v>
      </c>
      <c r="T9" s="60">
        <v>7918</v>
      </c>
      <c r="U9" s="60">
        <v>10612</v>
      </c>
      <c r="V9" s="60">
        <v>19194</v>
      </c>
      <c r="W9" s="60">
        <v>15560</v>
      </c>
      <c r="X9" s="60">
        <v>11200</v>
      </c>
      <c r="Y9" s="60">
        <v>12696</v>
      </c>
      <c r="Z9" s="60">
        <v>10200</v>
      </c>
      <c r="AA9" s="60">
        <v>8657</v>
      </c>
      <c r="AB9" s="60">
        <f>SUM(P9:AA9)</f>
        <v>126303</v>
      </c>
      <c r="AC9" s="61">
        <v>11969</v>
      </c>
      <c r="AD9" s="61">
        <v>9949</v>
      </c>
      <c r="AE9" s="61"/>
      <c r="AF9" s="61">
        <v>11526</v>
      </c>
      <c r="AG9" s="61">
        <v>20244</v>
      </c>
      <c r="AH9" s="61">
        <v>16283.999999999998</v>
      </c>
      <c r="AI9" s="61">
        <v>9066</v>
      </c>
      <c r="AJ9" s="61">
        <v>10322</v>
      </c>
      <c r="AK9" s="61">
        <v>19826</v>
      </c>
      <c r="AL9" s="61">
        <v>5858</v>
      </c>
      <c r="AM9" s="61">
        <v>6633</v>
      </c>
      <c r="AN9" s="61">
        <v>9790</v>
      </c>
      <c r="AO9" s="61">
        <f>SUM(AC9:AN9)</f>
        <v>131467</v>
      </c>
      <c r="AP9" s="59">
        <v>5752</v>
      </c>
      <c r="AQ9" s="59">
        <v>13173</v>
      </c>
      <c r="AR9" s="59">
        <v>8368</v>
      </c>
      <c r="AS9" s="59">
        <v>13655</v>
      </c>
      <c r="AT9" s="59">
        <v>3992</v>
      </c>
      <c r="AU9" s="59">
        <v>10822</v>
      </c>
      <c r="AV9" s="59">
        <v>6663</v>
      </c>
      <c r="AW9" s="59">
        <v>8102</v>
      </c>
      <c r="AX9" s="59">
        <v>4309</v>
      </c>
      <c r="AY9" s="59">
        <v>13577</v>
      </c>
      <c r="AZ9" s="59">
        <v>8915</v>
      </c>
      <c r="BA9" s="59">
        <v>4704</v>
      </c>
      <c r="BB9" s="59">
        <f>SUM(AP9:BA9)</f>
        <v>102032</v>
      </c>
      <c r="BC9" s="62">
        <v>4271</v>
      </c>
      <c r="BD9" s="62">
        <v>4900</v>
      </c>
      <c r="BE9" s="62">
        <v>12085</v>
      </c>
      <c r="BF9" s="62">
        <v>6200</v>
      </c>
      <c r="BG9" s="62">
        <v>3182</v>
      </c>
      <c r="BH9" s="62">
        <v>5145</v>
      </c>
      <c r="BI9" s="62">
        <v>13402</v>
      </c>
      <c r="BJ9" s="62">
        <v>7881</v>
      </c>
      <c r="BK9" s="62">
        <v>12600</v>
      </c>
      <c r="BL9" s="62">
        <v>5500</v>
      </c>
      <c r="BM9" s="62">
        <v>5500</v>
      </c>
      <c r="BN9" s="62">
        <v>8770</v>
      </c>
      <c r="BO9" s="62">
        <f>SUM(BC9:BN9)</f>
        <v>89436</v>
      </c>
      <c r="BP9" s="59">
        <v>9500</v>
      </c>
      <c r="BQ9" s="59">
        <v>13000</v>
      </c>
      <c r="BR9" s="59">
        <v>12789</v>
      </c>
      <c r="BS9" s="59">
        <v>8443</v>
      </c>
      <c r="BT9" s="59">
        <v>13774</v>
      </c>
      <c r="BU9" s="59">
        <v>14000</v>
      </c>
      <c r="BV9" s="59">
        <v>6000</v>
      </c>
      <c r="BW9" s="59">
        <v>8000</v>
      </c>
      <c r="BX9" s="59">
        <v>7315</v>
      </c>
      <c r="BY9" s="59">
        <v>10664</v>
      </c>
      <c r="BZ9" s="59">
        <v>10104</v>
      </c>
      <c r="CA9" s="59">
        <v>7000</v>
      </c>
      <c r="CB9" s="59">
        <f>SUM(BP9:CA9)</f>
        <v>120589</v>
      </c>
      <c r="CC9" s="59">
        <v>11500</v>
      </c>
      <c r="CD9" s="59">
        <v>22700</v>
      </c>
      <c r="CE9" s="59">
        <v>7050</v>
      </c>
      <c r="CF9" s="59">
        <v>21200</v>
      </c>
      <c r="CG9" s="59">
        <v>9100</v>
      </c>
      <c r="CH9" s="59">
        <v>12848</v>
      </c>
      <c r="CI9" s="59">
        <v>7002</v>
      </c>
      <c r="CJ9" s="59">
        <v>9066</v>
      </c>
      <c r="CK9" s="59">
        <v>9451</v>
      </c>
      <c r="CL9" s="59">
        <v>23900</v>
      </c>
      <c r="CM9" s="59">
        <v>6800</v>
      </c>
      <c r="CN9" s="59">
        <v>16997</v>
      </c>
      <c r="CO9" s="59">
        <f>SUM(CC9:CN9)</f>
        <v>157614</v>
      </c>
      <c r="CP9" s="92">
        <f>SUM(CP7:CP8)</f>
        <v>8317</v>
      </c>
      <c r="CQ9" s="92">
        <f t="shared" ref="CQ9:DN9" si="18">SUM(CQ7:CQ8)</f>
        <v>12715</v>
      </c>
      <c r="CR9" s="92">
        <f t="shared" si="18"/>
        <v>6462</v>
      </c>
      <c r="CS9" s="92">
        <f t="shared" si="18"/>
        <v>8211</v>
      </c>
      <c r="CT9" s="92">
        <f t="shared" si="18"/>
        <v>10969</v>
      </c>
      <c r="CU9" s="92">
        <f t="shared" si="18"/>
        <v>13659</v>
      </c>
      <c r="CV9" s="92">
        <f t="shared" si="18"/>
        <v>17101</v>
      </c>
      <c r="CW9" s="92">
        <f t="shared" si="18"/>
        <v>6303</v>
      </c>
      <c r="CX9" s="92">
        <f t="shared" si="18"/>
        <v>9002</v>
      </c>
      <c r="CY9" s="60">
        <v>5571.0000000000009</v>
      </c>
      <c r="CZ9" s="92">
        <f t="shared" si="18"/>
        <v>1874</v>
      </c>
      <c r="DA9" s="92">
        <f t="shared" si="18"/>
        <v>10672</v>
      </c>
      <c r="DB9" s="92">
        <f t="shared" si="18"/>
        <v>105285</v>
      </c>
      <c r="DC9" s="92">
        <f t="shared" si="18"/>
        <v>7345</v>
      </c>
      <c r="DD9" s="92">
        <f t="shared" si="18"/>
        <v>4657</v>
      </c>
      <c r="DE9" s="92">
        <f t="shared" si="18"/>
        <v>26907</v>
      </c>
      <c r="DF9" s="92">
        <f t="shared" si="18"/>
        <v>7841</v>
      </c>
      <c r="DG9" s="92">
        <f t="shared" si="18"/>
        <v>6854</v>
      </c>
      <c r="DH9" s="92">
        <f t="shared" si="18"/>
        <v>4822</v>
      </c>
      <c r="DI9" s="92">
        <f t="shared" si="18"/>
        <v>14100</v>
      </c>
      <c r="DJ9" s="92">
        <f t="shared" si="18"/>
        <v>3556</v>
      </c>
      <c r="DK9" s="92">
        <f t="shared" si="18"/>
        <v>13956</v>
      </c>
      <c r="DL9" s="92">
        <f t="shared" si="18"/>
        <v>4831</v>
      </c>
      <c r="DM9" s="92">
        <f t="shared" si="18"/>
        <v>11603</v>
      </c>
      <c r="DN9" s="92">
        <f t="shared" si="18"/>
        <v>17201</v>
      </c>
      <c r="DO9" s="52">
        <f t="shared" ref="DO9" si="19">SUM(DO7:DO8)</f>
        <v>123673</v>
      </c>
      <c r="DP9" s="52">
        <f t="shared" ref="DP9:FB9" si="20">SUM(DP7:DP8)</f>
        <v>8816</v>
      </c>
      <c r="DQ9" s="52">
        <f t="shared" si="20"/>
        <v>20006</v>
      </c>
      <c r="DR9" s="52">
        <f t="shared" si="20"/>
        <v>4231</v>
      </c>
      <c r="DS9" s="52">
        <f t="shared" si="20"/>
        <v>7130</v>
      </c>
      <c r="DT9" s="52">
        <f t="shared" si="20"/>
        <v>12600</v>
      </c>
      <c r="DU9" s="52">
        <f t="shared" si="20"/>
        <v>10171</v>
      </c>
      <c r="DV9" s="52">
        <f t="shared" si="20"/>
        <v>11219</v>
      </c>
      <c r="DW9" s="52">
        <f t="shared" si="20"/>
        <v>16031</v>
      </c>
      <c r="DX9" s="52">
        <v>7694</v>
      </c>
      <c r="DY9" s="52">
        <f t="shared" si="20"/>
        <v>8184</v>
      </c>
      <c r="DZ9" s="52">
        <f t="shared" si="20"/>
        <v>15350</v>
      </c>
      <c r="EA9" s="52">
        <f t="shared" si="20"/>
        <v>6389</v>
      </c>
      <c r="EB9" s="52">
        <f t="shared" si="20"/>
        <v>128624</v>
      </c>
      <c r="EC9" s="52">
        <f t="shared" si="20"/>
        <v>1800</v>
      </c>
      <c r="ED9" s="52">
        <f t="shared" si="20"/>
        <v>15330</v>
      </c>
      <c r="EE9" s="52">
        <f t="shared" si="20"/>
        <v>22068</v>
      </c>
      <c r="EF9" s="52">
        <f t="shared" si="20"/>
        <v>13152</v>
      </c>
      <c r="EG9" s="52">
        <f t="shared" si="20"/>
        <v>4758</v>
      </c>
      <c r="EH9" s="52">
        <f t="shared" si="20"/>
        <v>9985</v>
      </c>
      <c r="EI9" s="52">
        <f t="shared" si="20"/>
        <v>11949</v>
      </c>
      <c r="EJ9" s="52">
        <f t="shared" si="20"/>
        <v>9752</v>
      </c>
      <c r="EK9" s="52">
        <f t="shared" si="20"/>
        <v>10714</v>
      </c>
      <c r="EL9" s="52">
        <f t="shared" si="20"/>
        <v>6219</v>
      </c>
      <c r="EM9" s="52">
        <f t="shared" si="20"/>
        <v>4823</v>
      </c>
      <c r="EN9" s="52">
        <f t="shared" si="20"/>
        <v>11651</v>
      </c>
      <c r="EO9" s="52">
        <f t="shared" si="20"/>
        <v>122201</v>
      </c>
      <c r="EP9" s="52">
        <f t="shared" si="20"/>
        <v>7292</v>
      </c>
      <c r="EQ9" s="52">
        <f t="shared" si="20"/>
        <v>9060</v>
      </c>
      <c r="ER9" s="52">
        <f t="shared" si="20"/>
        <v>8588</v>
      </c>
      <c r="ES9" s="52">
        <f t="shared" si="20"/>
        <v>4476</v>
      </c>
      <c r="ET9" s="52">
        <f t="shared" si="20"/>
        <v>21410</v>
      </c>
      <c r="EU9" s="52">
        <f t="shared" si="20"/>
        <v>5596</v>
      </c>
      <c r="EV9" s="52">
        <f t="shared" si="20"/>
        <v>2979</v>
      </c>
      <c r="EW9" s="52">
        <f t="shared" si="20"/>
        <v>6274</v>
      </c>
      <c r="EX9" s="52">
        <f t="shared" si="20"/>
        <v>8051.2619999999997</v>
      </c>
      <c r="EY9" s="52">
        <f t="shared" si="20"/>
        <v>16547.034</v>
      </c>
      <c r="EZ9" s="52">
        <f t="shared" si="20"/>
        <v>16364.933000000001</v>
      </c>
      <c r="FA9" s="52">
        <f t="shared" si="20"/>
        <v>3017.3319999999999</v>
      </c>
      <c r="FB9" s="52">
        <f t="shared" si="20"/>
        <v>109655.561</v>
      </c>
      <c r="FC9" s="52">
        <f t="shared" ref="FC9:HN9" si="21">SUM(FC7:FC8)</f>
        <v>21582.892</v>
      </c>
      <c r="FD9" s="52">
        <f t="shared" si="21"/>
        <v>10657.98</v>
      </c>
      <c r="FE9" s="52">
        <f t="shared" si="21"/>
        <v>8510.8529999999992</v>
      </c>
      <c r="FF9" s="52">
        <f t="shared" si="21"/>
        <v>12468.6</v>
      </c>
      <c r="FG9" s="52">
        <f t="shared" si="21"/>
        <v>11757.862999999999</v>
      </c>
      <c r="FH9" s="52">
        <f t="shared" si="21"/>
        <v>4406.9189999999999</v>
      </c>
      <c r="FI9" s="52">
        <f t="shared" si="21"/>
        <v>9120.9879999999994</v>
      </c>
      <c r="FJ9" s="52">
        <f t="shared" si="21"/>
        <v>9050.5079999999998</v>
      </c>
      <c r="FK9" s="52">
        <f t="shared" si="21"/>
        <v>4274.8540000000003</v>
      </c>
      <c r="FL9" s="52">
        <f t="shared" si="21"/>
        <v>7456.9470000000001</v>
      </c>
      <c r="FM9" s="52">
        <f t="shared" si="21"/>
        <v>0</v>
      </c>
      <c r="FN9" s="52">
        <f t="shared" si="21"/>
        <v>4311.7560000000003</v>
      </c>
      <c r="FO9" s="52">
        <f t="shared" si="21"/>
        <v>103600.15999999999</v>
      </c>
      <c r="FP9" s="52">
        <f t="shared" si="21"/>
        <v>11895.402</v>
      </c>
      <c r="FQ9" s="52">
        <f t="shared" si="21"/>
        <v>4663.3900000000003</v>
      </c>
      <c r="FR9" s="52">
        <f t="shared" si="21"/>
        <v>4214.4009999999998</v>
      </c>
      <c r="FS9" s="52">
        <f t="shared" si="21"/>
        <v>0</v>
      </c>
      <c r="FT9" s="52">
        <f t="shared" si="21"/>
        <v>3846.7060000000001</v>
      </c>
      <c r="FU9" s="52">
        <f t="shared" si="21"/>
        <v>5784.7190000000001</v>
      </c>
      <c r="FV9" s="52">
        <f t="shared" si="21"/>
        <v>8981.0159999999996</v>
      </c>
      <c r="FW9" s="52">
        <f t="shared" si="21"/>
        <v>7927.9719999999998</v>
      </c>
      <c r="FX9" s="52">
        <f t="shared" si="21"/>
        <v>3844.5250000000001</v>
      </c>
      <c r="FY9" s="52">
        <f t="shared" si="21"/>
        <v>3496.1640000000002</v>
      </c>
      <c r="FZ9" s="52">
        <f t="shared" si="21"/>
        <v>1481.9179999999999</v>
      </c>
      <c r="GA9" s="52">
        <f t="shared" si="21"/>
        <v>2796.3029999999999</v>
      </c>
      <c r="GB9" s="52">
        <f t="shared" si="21"/>
        <v>58932.515999999996</v>
      </c>
      <c r="GC9" s="52">
        <f t="shared" si="21"/>
        <v>11850.321</v>
      </c>
      <c r="GD9" s="52">
        <f t="shared" si="21"/>
        <v>4202.9560000000001</v>
      </c>
      <c r="GE9" s="52">
        <f t="shared" si="21"/>
        <v>5984.6289999999999</v>
      </c>
      <c r="GF9" s="52">
        <f t="shared" si="21"/>
        <v>10710.79</v>
      </c>
      <c r="GG9" s="52">
        <f t="shared" si="21"/>
        <v>16959.241999999998</v>
      </c>
      <c r="GH9" s="52">
        <f t="shared" si="21"/>
        <v>720.15</v>
      </c>
      <c r="GI9" s="52">
        <f t="shared" si="21"/>
        <v>6617.7139999999999</v>
      </c>
      <c r="GJ9" s="52">
        <f t="shared" si="21"/>
        <v>7518.3959999999997</v>
      </c>
      <c r="GK9" s="52">
        <f t="shared" si="21"/>
        <v>3970.77</v>
      </c>
      <c r="GL9" s="52">
        <f t="shared" si="21"/>
        <v>22450.281999999999</v>
      </c>
      <c r="GM9" s="52">
        <f t="shared" si="21"/>
        <v>7570.951</v>
      </c>
      <c r="GN9" s="52">
        <f t="shared" si="21"/>
        <v>3840.6729999999998</v>
      </c>
      <c r="GO9" s="52">
        <f t="shared" si="21"/>
        <v>102396.874</v>
      </c>
      <c r="GP9" s="52">
        <f t="shared" si="21"/>
        <v>2501.0740000000001</v>
      </c>
      <c r="GQ9" s="52">
        <f t="shared" si="21"/>
        <v>11706.718999999999</v>
      </c>
      <c r="GR9" s="52">
        <f t="shared" si="21"/>
        <v>15533</v>
      </c>
      <c r="GS9" s="52">
        <f t="shared" si="21"/>
        <v>10677</v>
      </c>
      <c r="GT9" s="52">
        <f t="shared" si="21"/>
        <v>12958</v>
      </c>
      <c r="GU9" s="52">
        <f t="shared" si="21"/>
        <v>6227</v>
      </c>
      <c r="GV9" s="52">
        <f t="shared" si="21"/>
        <v>12405</v>
      </c>
      <c r="GW9" s="52">
        <f t="shared" si="21"/>
        <v>15214</v>
      </c>
      <c r="GX9" s="52">
        <f t="shared" si="21"/>
        <v>14650</v>
      </c>
      <c r="GY9" s="52">
        <f t="shared" si="21"/>
        <v>7349.4880000000003</v>
      </c>
      <c r="GZ9" s="52">
        <f t="shared" si="21"/>
        <v>3781</v>
      </c>
      <c r="HA9" s="52">
        <f t="shared" si="21"/>
        <v>4973</v>
      </c>
      <c r="HB9" s="52">
        <f t="shared" si="21"/>
        <v>117975.281</v>
      </c>
      <c r="HC9" s="52">
        <f t="shared" si="21"/>
        <v>19646</v>
      </c>
      <c r="HD9" s="52">
        <f t="shared" si="21"/>
        <v>134741</v>
      </c>
      <c r="HE9" s="52">
        <f t="shared" si="21"/>
        <v>5920.1869999999999</v>
      </c>
      <c r="HF9" s="52">
        <f t="shared" si="21"/>
        <v>10701.093999999999</v>
      </c>
      <c r="HG9" s="52">
        <f t="shared" si="21"/>
        <v>4222.8649999999998</v>
      </c>
      <c r="HH9" s="52">
        <f t="shared" si="21"/>
        <v>11942.78</v>
      </c>
      <c r="HI9" s="52">
        <f t="shared" si="21"/>
        <v>8463.8209999999999</v>
      </c>
      <c r="HJ9" s="52">
        <f t="shared" si="21"/>
        <v>8611.1479999999992</v>
      </c>
      <c r="HK9" s="52">
        <f t="shared" si="21"/>
        <v>17600.755000000001</v>
      </c>
      <c r="HL9" s="52">
        <f t="shared" si="21"/>
        <v>14515.57</v>
      </c>
      <c r="HM9" s="52">
        <f t="shared" si="21"/>
        <v>16487.087</v>
      </c>
      <c r="HN9" s="52">
        <f t="shared" si="21"/>
        <v>13389.85</v>
      </c>
      <c r="HO9" s="145">
        <f t="shared" ref="HO9:JZ9" si="22">SUM(HO7:HO8)</f>
        <v>266242.15700000001</v>
      </c>
      <c r="HP9" s="52">
        <f t="shared" si="22"/>
        <v>13078.593000000001</v>
      </c>
      <c r="HQ9" s="52">
        <f t="shared" si="22"/>
        <v>21594.739000000001</v>
      </c>
      <c r="HR9" s="52">
        <f t="shared" si="22"/>
        <v>7637.4269999999997</v>
      </c>
      <c r="HS9" s="52">
        <f t="shared" si="22"/>
        <v>13146.044</v>
      </c>
      <c r="HT9" s="52">
        <f t="shared" si="22"/>
        <v>7496.165</v>
      </c>
      <c r="HU9" s="52">
        <f t="shared" si="22"/>
        <v>13510.386</v>
      </c>
      <c r="HV9" s="52">
        <f t="shared" si="22"/>
        <v>18042.812000000002</v>
      </c>
      <c r="HW9" s="52">
        <f t="shared" si="22"/>
        <v>19244.759999999998</v>
      </c>
      <c r="HX9" s="52">
        <f t="shared" si="22"/>
        <v>13134.96</v>
      </c>
      <c r="HY9" s="52">
        <f t="shared" si="22"/>
        <v>11984.74</v>
      </c>
      <c r="HZ9" s="52">
        <f t="shared" si="22"/>
        <v>15400.154</v>
      </c>
      <c r="IA9" s="52">
        <f t="shared" si="22"/>
        <v>29544.26</v>
      </c>
      <c r="IB9" s="52">
        <f t="shared" si="22"/>
        <v>183815.04000000001</v>
      </c>
      <c r="IC9" s="52">
        <f t="shared" si="22"/>
        <v>14462.84</v>
      </c>
      <c r="ID9" s="52">
        <f t="shared" si="22"/>
        <v>19185.814999999999</v>
      </c>
      <c r="IE9" s="52">
        <f t="shared" si="22"/>
        <v>12481.991</v>
      </c>
      <c r="IF9" s="52">
        <f t="shared" si="22"/>
        <v>19517.143</v>
      </c>
      <c r="IG9" s="52">
        <f t="shared" si="22"/>
        <v>9136.5920000000006</v>
      </c>
      <c r="IH9" s="52">
        <f t="shared" si="22"/>
        <v>29619.386999999999</v>
      </c>
      <c r="II9" s="52">
        <f t="shared" si="22"/>
        <v>17392.865000000002</v>
      </c>
      <c r="IJ9" s="52">
        <f t="shared" si="22"/>
        <v>9715.7579999999998</v>
      </c>
      <c r="IK9" s="52">
        <f t="shared" si="22"/>
        <v>22300.415000000001</v>
      </c>
      <c r="IL9" s="52">
        <f t="shared" si="22"/>
        <v>12652.921</v>
      </c>
      <c r="IM9" s="52">
        <f t="shared" si="22"/>
        <v>11790.329</v>
      </c>
      <c r="IN9" s="52">
        <f t="shared" si="22"/>
        <v>13814.699000000001</v>
      </c>
      <c r="IO9" s="52">
        <f t="shared" si="22"/>
        <v>192070.755</v>
      </c>
      <c r="IP9" s="52">
        <f t="shared" si="22"/>
        <v>20072.994999999999</v>
      </c>
      <c r="IQ9" s="52">
        <f t="shared" si="22"/>
        <v>13768.531999999999</v>
      </c>
      <c r="IR9" s="52">
        <f t="shared" si="22"/>
        <v>24673.458999999999</v>
      </c>
      <c r="IS9" s="52">
        <f t="shared" si="22"/>
        <v>17544.906999999999</v>
      </c>
      <c r="IT9" s="52">
        <f t="shared" si="22"/>
        <v>11235.3</v>
      </c>
      <c r="IU9" s="52">
        <f t="shared" si="22"/>
        <v>29477.335999999999</v>
      </c>
      <c r="IV9" s="52">
        <f t="shared" si="22"/>
        <v>24168.254000000001</v>
      </c>
      <c r="IW9" s="52">
        <f t="shared" si="22"/>
        <v>24977.925999999999</v>
      </c>
      <c r="IX9" s="52">
        <f t="shared" si="22"/>
        <v>24553.813999999998</v>
      </c>
      <c r="IY9" s="52">
        <f t="shared" si="22"/>
        <v>16384.213</v>
      </c>
      <c r="IZ9" s="52">
        <f t="shared" si="22"/>
        <v>16607.542000000001</v>
      </c>
      <c r="JA9" s="52">
        <f t="shared" si="22"/>
        <v>23828.412</v>
      </c>
      <c r="JB9" s="52">
        <f t="shared" si="22"/>
        <v>247292.69</v>
      </c>
      <c r="JC9" s="52">
        <f t="shared" si="22"/>
        <v>29390.221000000001</v>
      </c>
      <c r="JD9" s="52">
        <f t="shared" si="22"/>
        <v>33076.756999999998</v>
      </c>
      <c r="JE9" s="52">
        <f t="shared" si="22"/>
        <v>15692.323</v>
      </c>
      <c r="JF9" s="52">
        <f t="shared" si="22"/>
        <v>19518.345000000001</v>
      </c>
      <c r="JG9" s="52">
        <f t="shared" si="22"/>
        <v>16404.125</v>
      </c>
      <c r="JH9" s="52">
        <f t="shared" si="22"/>
        <v>14540.547</v>
      </c>
      <c r="JI9" s="52">
        <f t="shared" si="22"/>
        <v>20937.761999999999</v>
      </c>
      <c r="JJ9" s="52">
        <f t="shared" si="22"/>
        <v>17271.559000000001</v>
      </c>
      <c r="JK9" s="52">
        <f t="shared" si="22"/>
        <v>21170.135999999999</v>
      </c>
      <c r="JL9" s="52">
        <f t="shared" si="22"/>
        <v>192595.07699999999</v>
      </c>
      <c r="JM9" s="52">
        <f t="shared" si="22"/>
        <v>17586.978999999999</v>
      </c>
      <c r="JN9" s="52">
        <f t="shared" si="22"/>
        <v>18938.409</v>
      </c>
      <c r="JO9" s="52">
        <f t="shared" si="22"/>
        <v>417122.24</v>
      </c>
      <c r="JP9" s="52">
        <f t="shared" si="22"/>
        <v>16434.886999999999</v>
      </c>
      <c r="JQ9" s="52">
        <f t="shared" si="22"/>
        <v>17180.135999999999</v>
      </c>
      <c r="JR9" s="52">
        <f t="shared" si="22"/>
        <v>12265.026</v>
      </c>
      <c r="JS9" s="52">
        <f t="shared" si="22"/>
        <v>8055.6059999999998</v>
      </c>
      <c r="JT9" s="52">
        <f t="shared" si="22"/>
        <v>13596.699000000001</v>
      </c>
      <c r="JU9" s="52">
        <f t="shared" si="22"/>
        <v>21718.366999999998</v>
      </c>
      <c r="JV9" s="52">
        <f t="shared" si="22"/>
        <v>15901.089</v>
      </c>
      <c r="JW9" s="52">
        <f t="shared" si="22"/>
        <v>17742.764999999999</v>
      </c>
      <c r="JX9" s="52">
        <f t="shared" si="22"/>
        <v>18677.256000000001</v>
      </c>
      <c r="JY9" s="52">
        <f t="shared" si="22"/>
        <v>19159.205000000002</v>
      </c>
      <c r="JZ9" s="52">
        <f t="shared" si="22"/>
        <v>1745.7049999999999</v>
      </c>
      <c r="KA9" s="52">
        <f t="shared" ref="KA9:LO9" si="23">SUM(KA7:KA8)</f>
        <v>30450.004000000001</v>
      </c>
      <c r="KB9" s="145">
        <f t="shared" si="23"/>
        <v>192926.745</v>
      </c>
      <c r="KC9" s="52">
        <f t="shared" si="23"/>
        <v>10738.543</v>
      </c>
      <c r="KD9" s="52">
        <f t="shared" si="23"/>
        <v>26503.763999999999</v>
      </c>
      <c r="KE9" s="52">
        <f t="shared" si="23"/>
        <v>12022.769</v>
      </c>
      <c r="KF9" s="52">
        <f t="shared" si="23"/>
        <v>12278.725</v>
      </c>
      <c r="KG9" s="52">
        <f t="shared" si="23"/>
        <v>18720.217000000001</v>
      </c>
      <c r="KH9" s="52">
        <f t="shared" si="23"/>
        <v>16136.884</v>
      </c>
      <c r="KI9" s="52">
        <f t="shared" si="23"/>
        <v>10292.562</v>
      </c>
      <c r="KJ9" s="52">
        <f t="shared" si="23"/>
        <v>21280.489000000001</v>
      </c>
      <c r="KK9" s="52">
        <f t="shared" si="23"/>
        <v>14685.082</v>
      </c>
      <c r="KL9" s="52">
        <f t="shared" si="23"/>
        <v>17006.12</v>
      </c>
      <c r="KM9" s="52">
        <f t="shared" si="23"/>
        <v>14963.791999999999</v>
      </c>
      <c r="KN9" s="52">
        <f t="shared" si="23"/>
        <v>24985.105</v>
      </c>
      <c r="KO9" s="52">
        <f t="shared" si="23"/>
        <v>199614.052</v>
      </c>
      <c r="KP9" s="52">
        <f t="shared" si="23"/>
        <v>21109.564999999999</v>
      </c>
      <c r="KQ9" s="52">
        <f t="shared" si="23"/>
        <v>11632.317999999999</v>
      </c>
      <c r="KR9" s="52">
        <f t="shared" si="23"/>
        <v>18046.87</v>
      </c>
      <c r="KS9" s="52">
        <f t="shared" si="23"/>
        <v>16927.591</v>
      </c>
      <c r="KT9" s="52">
        <f t="shared" si="23"/>
        <v>18301.52</v>
      </c>
      <c r="KU9" s="52">
        <f t="shared" si="23"/>
        <v>15628.151</v>
      </c>
      <c r="KV9" s="52">
        <f t="shared" si="23"/>
        <v>13812.477000000001</v>
      </c>
      <c r="KW9" s="52">
        <f t="shared" si="23"/>
        <v>16495.793000000001</v>
      </c>
      <c r="KX9" s="52">
        <f t="shared" si="23"/>
        <v>17791.904999999999</v>
      </c>
      <c r="KY9" s="52">
        <f t="shared" si="23"/>
        <v>16694.580000000002</v>
      </c>
      <c r="KZ9" s="52">
        <f t="shared" si="23"/>
        <v>15780.355</v>
      </c>
      <c r="LA9" s="52">
        <f t="shared" si="23"/>
        <v>22143.475999999999</v>
      </c>
      <c r="LB9" s="52">
        <f t="shared" si="23"/>
        <v>204364.60100000002</v>
      </c>
      <c r="LC9" s="52">
        <f t="shared" si="23"/>
        <v>28441.092000000001</v>
      </c>
      <c r="LD9" s="52">
        <f t="shared" si="23"/>
        <v>16821.273000000001</v>
      </c>
      <c r="LE9" s="52">
        <f t="shared" si="23"/>
        <v>16562.675999999999</v>
      </c>
      <c r="LF9" s="52">
        <f t="shared" si="23"/>
        <v>18479.227999999999</v>
      </c>
      <c r="LG9" s="52">
        <f t="shared" si="23"/>
        <v>20477.258999999998</v>
      </c>
      <c r="LH9" s="52">
        <f t="shared" si="23"/>
        <v>16867.547999999999</v>
      </c>
      <c r="LI9" s="52">
        <f t="shared" si="23"/>
        <v>20483.473999999998</v>
      </c>
      <c r="LJ9" s="52">
        <f t="shared" si="23"/>
        <v>16820.494999999999</v>
      </c>
      <c r="LK9" s="52">
        <f t="shared" si="23"/>
        <v>16312.511</v>
      </c>
      <c r="LL9" s="52">
        <f t="shared" si="23"/>
        <v>12106.358</v>
      </c>
      <c r="LM9" s="52">
        <f t="shared" si="23"/>
        <v>18997.694</v>
      </c>
      <c r="LN9" s="52">
        <f t="shared" si="23"/>
        <v>16255.076999999999</v>
      </c>
      <c r="LO9" s="52">
        <f t="shared" si="23"/>
        <v>218624.68499999997</v>
      </c>
    </row>
    <row r="10" spans="1:327" ht="22.5">
      <c r="A10" s="262"/>
      <c r="B10" s="42" t="s">
        <v>76</v>
      </c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66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76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66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66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66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66"/>
      <c r="CP10" s="93">
        <v>26629</v>
      </c>
      <c r="CQ10" s="94">
        <v>24303</v>
      </c>
      <c r="CR10" s="94">
        <v>28784</v>
      </c>
      <c r="CS10" s="94">
        <v>14970</v>
      </c>
      <c r="CT10" s="94">
        <v>6423</v>
      </c>
      <c r="CU10" s="94">
        <v>2739</v>
      </c>
      <c r="CV10" s="94">
        <v>0</v>
      </c>
      <c r="CW10" s="94">
        <v>55068</v>
      </c>
      <c r="CX10" s="94">
        <v>27200</v>
      </c>
      <c r="CY10" s="202"/>
      <c r="CZ10" s="94">
        <v>0</v>
      </c>
      <c r="DA10" s="94">
        <v>6999</v>
      </c>
      <c r="DB10" s="34">
        <f t="shared" si="0"/>
        <v>193115</v>
      </c>
      <c r="DC10" s="94">
        <v>23200</v>
      </c>
      <c r="DD10" s="94">
        <v>0</v>
      </c>
      <c r="DE10" s="94">
        <v>36000</v>
      </c>
      <c r="DF10" s="94">
        <v>11251</v>
      </c>
      <c r="DG10" s="94">
        <v>18000</v>
      </c>
      <c r="DH10" s="94">
        <v>17900</v>
      </c>
      <c r="DI10" s="94">
        <v>14783</v>
      </c>
      <c r="DJ10" s="94">
        <v>36500</v>
      </c>
      <c r="DK10" s="94">
        <v>29536</v>
      </c>
      <c r="DL10" s="94">
        <v>6966</v>
      </c>
      <c r="DM10" s="94">
        <v>36436</v>
      </c>
      <c r="DN10" s="94">
        <v>17170</v>
      </c>
      <c r="DO10" s="34">
        <f t="shared" si="1"/>
        <v>247742</v>
      </c>
      <c r="DP10" s="32">
        <v>6500</v>
      </c>
      <c r="DQ10" s="32">
        <v>8500</v>
      </c>
      <c r="DR10" s="32">
        <v>42691</v>
      </c>
      <c r="DS10" s="32">
        <v>46000</v>
      </c>
      <c r="DT10" s="32">
        <v>35500</v>
      </c>
      <c r="DU10" s="32">
        <v>7974</v>
      </c>
      <c r="DV10" s="33">
        <v>19974</v>
      </c>
      <c r="DW10" s="32">
        <v>44021</v>
      </c>
      <c r="DX10" s="32">
        <v>85409</v>
      </c>
      <c r="DY10" s="32">
        <v>37077</v>
      </c>
      <c r="DZ10" s="32">
        <v>4946</v>
      </c>
      <c r="EA10" s="32">
        <v>39839</v>
      </c>
      <c r="EB10" s="34">
        <f t="shared" si="2"/>
        <v>378431</v>
      </c>
      <c r="EC10" s="32">
        <v>0</v>
      </c>
      <c r="ED10" s="32">
        <v>27404</v>
      </c>
      <c r="EE10" s="32">
        <v>8261</v>
      </c>
      <c r="EF10" s="32">
        <v>7500</v>
      </c>
      <c r="EG10" s="32">
        <v>28813</v>
      </c>
      <c r="EH10" s="32">
        <v>9050</v>
      </c>
      <c r="EI10" s="33">
        <v>27668</v>
      </c>
      <c r="EJ10" s="32">
        <v>15150</v>
      </c>
      <c r="EK10" s="32">
        <v>17634</v>
      </c>
      <c r="EL10" s="32">
        <v>45952</v>
      </c>
      <c r="EM10" s="32">
        <v>23018</v>
      </c>
      <c r="EN10" s="32">
        <v>7500</v>
      </c>
      <c r="EO10" s="34">
        <f t="shared" si="3"/>
        <v>217950</v>
      </c>
      <c r="EP10" s="32">
        <v>27900</v>
      </c>
      <c r="EQ10" s="32">
        <v>5362</v>
      </c>
      <c r="ER10" s="32">
        <v>22690</v>
      </c>
      <c r="ES10" s="32">
        <v>5237</v>
      </c>
      <c r="ET10" s="32">
        <v>38526</v>
      </c>
      <c r="EU10" s="32">
        <v>34191</v>
      </c>
      <c r="EV10" s="33">
        <v>0</v>
      </c>
      <c r="EW10" s="32">
        <v>0</v>
      </c>
      <c r="EX10" s="32">
        <v>24318</v>
      </c>
      <c r="EY10" s="32">
        <v>51800.639000000003</v>
      </c>
      <c r="EZ10" s="32">
        <v>25834.785</v>
      </c>
      <c r="FA10" s="32">
        <v>8200</v>
      </c>
      <c r="FB10" s="34">
        <f t="shared" si="4"/>
        <v>244059.424</v>
      </c>
      <c r="FC10" s="32">
        <v>6204.9809999999998</v>
      </c>
      <c r="FD10" s="32">
        <v>7220.0739999999996</v>
      </c>
      <c r="FE10" s="32">
        <v>0</v>
      </c>
      <c r="FF10" s="32">
        <v>6894.5649999999996</v>
      </c>
      <c r="FG10" s="32">
        <v>3500</v>
      </c>
      <c r="FH10" s="32">
        <v>7508.2619999999997</v>
      </c>
      <c r="FI10" s="33">
        <v>30262.037</v>
      </c>
      <c r="FJ10" s="32">
        <v>11439.142</v>
      </c>
      <c r="FK10" s="32">
        <v>0</v>
      </c>
      <c r="FL10" s="32">
        <v>5495.95</v>
      </c>
      <c r="FM10" s="32">
        <v>18614.816999999999</v>
      </c>
      <c r="FN10" s="32">
        <v>37148.853999999999</v>
      </c>
      <c r="FO10" s="34">
        <f t="shared" si="5"/>
        <v>134288.68199999997</v>
      </c>
      <c r="FP10" s="32">
        <v>3295.9740000000002</v>
      </c>
      <c r="FQ10" s="32">
        <v>0</v>
      </c>
      <c r="FR10" s="32">
        <v>33564.705000000002</v>
      </c>
      <c r="FS10" s="32">
        <v>0</v>
      </c>
      <c r="FT10" s="32">
        <v>5255.3490000000002</v>
      </c>
      <c r="FU10" s="32">
        <v>7975.741</v>
      </c>
      <c r="FV10" s="33">
        <v>6171.4059999999999</v>
      </c>
      <c r="FW10" s="32">
        <v>34923.832999999999</v>
      </c>
      <c r="FX10" s="32">
        <v>9454.491</v>
      </c>
      <c r="FY10" s="32">
        <v>2981.4780000000001</v>
      </c>
      <c r="FZ10" s="32">
        <v>25967.330999999998</v>
      </c>
      <c r="GA10" s="32">
        <v>3171.3829999999998</v>
      </c>
      <c r="GB10" s="34">
        <f t="shared" si="6"/>
        <v>132761.69099999999</v>
      </c>
      <c r="GC10" s="139">
        <v>10436.072</v>
      </c>
      <c r="GD10" s="139">
        <v>5526.1549999999997</v>
      </c>
      <c r="GE10" s="139">
        <v>31192.806</v>
      </c>
      <c r="GF10" s="139">
        <v>9177.4905999999992</v>
      </c>
      <c r="GG10" s="139">
        <v>30767.460999999999</v>
      </c>
      <c r="GH10" s="139">
        <v>6771.0010000000002</v>
      </c>
      <c r="GI10" s="139">
        <v>6061.0739999999996</v>
      </c>
      <c r="GJ10" s="139">
        <v>2473.1779999999999</v>
      </c>
      <c r="GK10" s="139">
        <v>5343.9579999999996</v>
      </c>
      <c r="GL10" s="139">
        <v>10854.08</v>
      </c>
      <c r="GM10" s="139">
        <v>33468.696000000004</v>
      </c>
      <c r="GN10" s="139">
        <v>6828.7439999999997</v>
      </c>
      <c r="GO10" s="34">
        <f t="shared" si="7"/>
        <v>158900.7156</v>
      </c>
      <c r="GP10" s="32">
        <v>14127.34</v>
      </c>
      <c r="GQ10" s="32">
        <v>25874.59</v>
      </c>
      <c r="GR10" s="32">
        <v>10831</v>
      </c>
      <c r="GS10" s="32">
        <v>25408</v>
      </c>
      <c r="GT10" s="32">
        <v>6377</v>
      </c>
      <c r="GU10" s="32">
        <v>23822</v>
      </c>
      <c r="GV10" s="33">
        <v>26783</v>
      </c>
      <c r="GW10" s="32">
        <v>14856</v>
      </c>
      <c r="GX10" s="32">
        <v>34965</v>
      </c>
      <c r="GY10" s="32">
        <v>19228.183000000001</v>
      </c>
      <c r="GZ10" s="32">
        <v>10979</v>
      </c>
      <c r="HA10" s="32">
        <v>36776</v>
      </c>
      <c r="HB10" s="34">
        <f t="shared" si="8"/>
        <v>250027.11299999998</v>
      </c>
      <c r="HC10" s="32">
        <v>23947</v>
      </c>
      <c r="HD10" s="32">
        <v>8037</v>
      </c>
      <c r="HE10" s="32">
        <v>29195.562000000002</v>
      </c>
      <c r="HF10" s="32">
        <v>15480.401</v>
      </c>
      <c r="HG10" s="32">
        <v>10255.147999999999</v>
      </c>
      <c r="HH10" s="32">
        <v>25072.253000000001</v>
      </c>
      <c r="HI10" s="33">
        <v>29957.955000000002</v>
      </c>
      <c r="HJ10" s="32">
        <v>18372.067999999999</v>
      </c>
      <c r="HK10" s="32">
        <v>22043.192999999999</v>
      </c>
      <c r="HL10" s="32">
        <v>22821.964</v>
      </c>
      <c r="HM10" s="32">
        <v>12095.885</v>
      </c>
      <c r="HN10" s="32">
        <v>29468.736000000001</v>
      </c>
      <c r="HO10" s="146">
        <f t="shared" si="9"/>
        <v>246747.16500000004</v>
      </c>
      <c r="HP10" s="32">
        <v>13326.402</v>
      </c>
      <c r="HQ10" s="32">
        <v>28563.859</v>
      </c>
      <c r="HR10" s="32">
        <v>10367.662</v>
      </c>
      <c r="HS10" s="32">
        <v>28711.053</v>
      </c>
      <c r="HT10" s="32">
        <v>6509.2920000000004</v>
      </c>
      <c r="HU10" s="32">
        <v>4092.529</v>
      </c>
      <c r="HV10" s="33">
        <v>26847.261999999999</v>
      </c>
      <c r="HW10" s="32">
        <v>32471.641</v>
      </c>
      <c r="HX10" s="32">
        <v>13496.718000000001</v>
      </c>
      <c r="HY10" s="32">
        <v>2393.4349999999999</v>
      </c>
      <c r="HZ10" s="32">
        <v>9697.3369999999995</v>
      </c>
      <c r="IA10" s="32">
        <v>31398.821</v>
      </c>
      <c r="IB10" s="34">
        <f t="shared" si="10"/>
        <v>207876.01099999997</v>
      </c>
      <c r="IC10" s="32">
        <v>23413.484</v>
      </c>
      <c r="ID10" s="32">
        <v>20100.965</v>
      </c>
      <c r="IE10" s="32">
        <v>10166.933000000001</v>
      </c>
      <c r="IF10" s="32">
        <v>15281.755999999999</v>
      </c>
      <c r="IG10" s="32">
        <v>13872.405000000001</v>
      </c>
      <c r="IH10" s="32">
        <v>30273.870999999999</v>
      </c>
      <c r="II10" s="33">
        <v>24005.588</v>
      </c>
      <c r="IJ10" s="32">
        <v>21277.797999999999</v>
      </c>
      <c r="IK10" s="32">
        <v>19560.460999999999</v>
      </c>
      <c r="IL10" s="32">
        <v>8443.8449999999993</v>
      </c>
      <c r="IM10" s="32">
        <v>19460.725999999999</v>
      </c>
      <c r="IN10" s="32">
        <v>17308.648000000001</v>
      </c>
      <c r="IO10" s="34">
        <f t="shared" si="11"/>
        <v>223166.47999999998</v>
      </c>
      <c r="IP10" s="32">
        <v>26264.223000000002</v>
      </c>
      <c r="IQ10" s="32">
        <v>14684.656999999999</v>
      </c>
      <c r="IR10" s="32">
        <v>25776.154999999999</v>
      </c>
      <c r="IS10" s="32">
        <v>20970.308000000001</v>
      </c>
      <c r="IT10" s="32">
        <v>17592.708999999999</v>
      </c>
      <c r="IU10" s="32">
        <v>17743.18</v>
      </c>
      <c r="IV10" s="33">
        <v>28117.26</v>
      </c>
      <c r="IW10" s="32">
        <v>34503.195</v>
      </c>
      <c r="IX10" s="32">
        <v>13391.662</v>
      </c>
      <c r="IY10" s="32">
        <v>21722.82</v>
      </c>
      <c r="IZ10" s="32">
        <v>15812.23</v>
      </c>
      <c r="JA10" s="32">
        <v>17295.895</v>
      </c>
      <c r="JB10" s="34">
        <f t="shared" si="12"/>
        <v>253874.29400000005</v>
      </c>
      <c r="JC10" s="32">
        <v>18233.388999999999</v>
      </c>
      <c r="JD10" s="32">
        <v>20406.96</v>
      </c>
      <c r="JE10" s="32">
        <v>26515.789000000001</v>
      </c>
      <c r="JF10" s="32">
        <v>20615.607</v>
      </c>
      <c r="JG10" s="32">
        <v>28506.924999999999</v>
      </c>
      <c r="JH10" s="32">
        <v>16365.671</v>
      </c>
      <c r="JI10" s="33">
        <v>20004.173999999999</v>
      </c>
      <c r="JJ10" s="32">
        <v>27819.117999999999</v>
      </c>
      <c r="JK10" s="32">
        <v>29428.375</v>
      </c>
      <c r="JL10" s="32">
        <v>19966.482</v>
      </c>
      <c r="JM10" s="32">
        <v>23034.909</v>
      </c>
      <c r="JN10" s="32">
        <v>27989.620999999999</v>
      </c>
      <c r="JO10" s="34">
        <f t="shared" si="13"/>
        <v>278887.01999999996</v>
      </c>
      <c r="JP10" s="32">
        <v>20182.041000000001</v>
      </c>
      <c r="JQ10" s="32">
        <v>19411.937999999998</v>
      </c>
      <c r="JR10" s="32">
        <v>26106.001</v>
      </c>
      <c r="JS10" s="32">
        <v>26529.279999999999</v>
      </c>
      <c r="JT10" s="32">
        <v>14372.284</v>
      </c>
      <c r="JU10" s="32">
        <v>30669.536</v>
      </c>
      <c r="JV10" s="33">
        <v>23885.972000000002</v>
      </c>
      <c r="JW10" s="32">
        <v>32104.123</v>
      </c>
      <c r="JX10" s="32">
        <v>26526.382000000001</v>
      </c>
      <c r="JY10" s="32">
        <v>29821.998</v>
      </c>
      <c r="JZ10" s="32">
        <v>20728.848000000002</v>
      </c>
      <c r="KA10" s="32">
        <v>26632.241999999998</v>
      </c>
      <c r="KB10" s="146">
        <f t="shared" si="14"/>
        <v>296970.64500000002</v>
      </c>
      <c r="KC10" s="32">
        <v>24913.654999999999</v>
      </c>
      <c r="KD10" s="32">
        <v>13383.727999999999</v>
      </c>
      <c r="KE10" s="32">
        <v>22294.419000000002</v>
      </c>
      <c r="KF10" s="32">
        <v>20067.187999999998</v>
      </c>
      <c r="KG10" s="32">
        <v>26136.358</v>
      </c>
      <c r="KH10" s="32">
        <v>24710.171999999999</v>
      </c>
      <c r="KI10" s="33">
        <v>28477.7</v>
      </c>
      <c r="KJ10" s="32">
        <v>29442.971000000001</v>
      </c>
      <c r="KK10" s="32">
        <v>25881.128000000001</v>
      </c>
      <c r="KL10" s="32">
        <v>30847.773000000001</v>
      </c>
      <c r="KM10" s="32">
        <v>24560.25</v>
      </c>
      <c r="KN10" s="32">
        <v>24353.600999999999</v>
      </c>
      <c r="KO10" s="34">
        <f t="shared" si="15"/>
        <v>295068.94300000003</v>
      </c>
      <c r="KP10" s="32">
        <v>23571.016</v>
      </c>
      <c r="KQ10" s="32">
        <v>13418.540999999999</v>
      </c>
      <c r="KR10" s="32">
        <v>22144.714</v>
      </c>
      <c r="KS10" s="32">
        <v>25734.518</v>
      </c>
      <c r="KT10" s="32">
        <v>29087.955999999998</v>
      </c>
      <c r="KU10" s="32">
        <v>17274.226999999999</v>
      </c>
      <c r="KV10" s="33">
        <v>23578.348999999998</v>
      </c>
      <c r="KW10" s="32">
        <v>26247.199000000001</v>
      </c>
      <c r="KX10" s="32">
        <v>22103.933000000001</v>
      </c>
      <c r="KY10" s="32">
        <v>38756.499000000003</v>
      </c>
      <c r="KZ10" s="32">
        <v>12089.029</v>
      </c>
      <c r="LA10" s="32">
        <v>19055.758000000002</v>
      </c>
      <c r="LB10" s="34">
        <f t="shared" si="16"/>
        <v>273061.739</v>
      </c>
      <c r="LC10" s="32">
        <v>22174.535</v>
      </c>
      <c r="LD10" s="32">
        <v>19782.574000000001</v>
      </c>
      <c r="LE10" s="32">
        <v>27793.017</v>
      </c>
      <c r="LF10" s="32">
        <v>17066.074000000001</v>
      </c>
      <c r="LG10" s="32">
        <v>23192.289000000001</v>
      </c>
      <c r="LH10" s="32">
        <v>22055.643</v>
      </c>
      <c r="LI10" s="33">
        <v>28185.451000000001</v>
      </c>
      <c r="LJ10" s="32">
        <v>26776.148000000001</v>
      </c>
      <c r="LK10" s="32">
        <v>23924.218000000001</v>
      </c>
      <c r="LL10" s="32">
        <v>24134.366999999998</v>
      </c>
      <c r="LM10" s="32">
        <v>11681.529</v>
      </c>
      <c r="LN10" s="32">
        <v>13745.689</v>
      </c>
      <c r="LO10" s="34">
        <f t="shared" si="17"/>
        <v>260511.53399999999</v>
      </c>
    </row>
    <row r="11" spans="1:327" ht="22.5">
      <c r="A11" s="262"/>
      <c r="B11" s="42" t="s">
        <v>77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66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76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66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66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66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66"/>
      <c r="CP11" s="93">
        <v>76142</v>
      </c>
      <c r="CQ11" s="94">
        <v>63466</v>
      </c>
      <c r="CR11" s="94">
        <v>60157</v>
      </c>
      <c r="CS11" s="94">
        <v>54574</v>
      </c>
      <c r="CT11" s="94">
        <v>42527</v>
      </c>
      <c r="CU11" s="94">
        <v>90799</v>
      </c>
      <c r="CV11" s="94">
        <v>108075</v>
      </c>
      <c r="CW11" s="94">
        <v>88506</v>
      </c>
      <c r="CX11" s="94">
        <v>100425</v>
      </c>
      <c r="CY11" s="202"/>
      <c r="CZ11" s="94">
        <v>47631</v>
      </c>
      <c r="DA11" s="94">
        <v>120717</v>
      </c>
      <c r="DB11" s="21">
        <f t="shared" si="0"/>
        <v>853019</v>
      </c>
      <c r="DC11" s="94">
        <v>109514</v>
      </c>
      <c r="DD11" s="94">
        <v>34500</v>
      </c>
      <c r="DE11" s="94">
        <v>27700</v>
      </c>
      <c r="DF11" s="94">
        <v>77541</v>
      </c>
      <c r="DG11" s="94">
        <v>70275</v>
      </c>
      <c r="DH11" s="94">
        <v>117215</v>
      </c>
      <c r="DI11" s="94">
        <v>80881</v>
      </c>
      <c r="DJ11" s="94">
        <v>42464</v>
      </c>
      <c r="DK11" s="94">
        <v>123398</v>
      </c>
      <c r="DL11" s="94">
        <v>74163</v>
      </c>
      <c r="DM11" s="94">
        <v>69041</v>
      </c>
      <c r="DN11" s="94">
        <v>71820</v>
      </c>
      <c r="DO11" s="21">
        <f t="shared" si="1"/>
        <v>898512</v>
      </c>
      <c r="DP11" s="20">
        <v>94274</v>
      </c>
      <c r="DQ11" s="20">
        <v>81000</v>
      </c>
      <c r="DR11" s="20">
        <v>93098</v>
      </c>
      <c r="DS11" s="20">
        <v>36748</v>
      </c>
      <c r="DT11" s="20">
        <v>61837</v>
      </c>
      <c r="DU11" s="20">
        <v>68686</v>
      </c>
      <c r="DV11" s="19">
        <v>113762</v>
      </c>
      <c r="DW11" s="20">
        <v>117738</v>
      </c>
      <c r="DX11" s="20">
        <v>9471</v>
      </c>
      <c r="DY11" s="20">
        <v>114725</v>
      </c>
      <c r="DZ11" s="20">
        <v>106369</v>
      </c>
      <c r="EA11" s="20">
        <v>75602</v>
      </c>
      <c r="EB11" s="21">
        <f t="shared" si="2"/>
        <v>973310</v>
      </c>
      <c r="EC11" s="20">
        <v>21500</v>
      </c>
      <c r="ED11" s="20">
        <v>84482</v>
      </c>
      <c r="EE11" s="20">
        <v>109372</v>
      </c>
      <c r="EF11" s="20">
        <v>86505</v>
      </c>
      <c r="EG11" s="20">
        <v>82118</v>
      </c>
      <c r="EH11" s="20">
        <v>12708</v>
      </c>
      <c r="EI11" s="19">
        <v>74507</v>
      </c>
      <c r="EJ11" s="20">
        <v>72675</v>
      </c>
      <c r="EK11" s="20">
        <v>57182</v>
      </c>
      <c r="EL11" s="20">
        <v>126000</v>
      </c>
      <c r="EM11" s="20">
        <v>115098</v>
      </c>
      <c r="EN11" s="20">
        <v>83697</v>
      </c>
      <c r="EO11" s="21">
        <f t="shared" si="3"/>
        <v>925844</v>
      </c>
      <c r="EP11" s="20">
        <v>70229</v>
      </c>
      <c r="EQ11" s="20">
        <v>65489</v>
      </c>
      <c r="ER11" s="20">
        <v>202993</v>
      </c>
      <c r="ES11" s="20">
        <v>48348</v>
      </c>
      <c r="ET11" s="20">
        <v>112293</v>
      </c>
      <c r="EU11" s="20">
        <v>93269</v>
      </c>
      <c r="EV11" s="19">
        <v>0</v>
      </c>
      <c r="EW11" s="20">
        <v>27712</v>
      </c>
      <c r="EX11" s="20">
        <v>96945</v>
      </c>
      <c r="EY11" s="20">
        <v>116738.84600000001</v>
      </c>
      <c r="EZ11" s="20">
        <v>76633.447</v>
      </c>
      <c r="FA11" s="20">
        <v>51148.911999999997</v>
      </c>
      <c r="FB11" s="21">
        <f t="shared" si="4"/>
        <v>961799.20500000007</v>
      </c>
      <c r="FC11" s="20">
        <v>48388.343000000001</v>
      </c>
      <c r="FD11" s="20">
        <v>54175.163999999997</v>
      </c>
      <c r="FE11" s="20">
        <v>49638.862999999998</v>
      </c>
      <c r="FF11" s="20">
        <v>48761.351999999999</v>
      </c>
      <c r="FG11" s="20">
        <v>25350.935000000001</v>
      </c>
      <c r="FH11" s="20">
        <v>51447.455999999998</v>
      </c>
      <c r="FI11" s="19">
        <v>77451.903999999995</v>
      </c>
      <c r="FJ11" s="20">
        <v>93707.922000000006</v>
      </c>
      <c r="FK11" s="20">
        <v>93707.922000000006</v>
      </c>
      <c r="FL11" s="20">
        <v>51019.624000000003</v>
      </c>
      <c r="FM11" s="20">
        <v>103069.177</v>
      </c>
      <c r="FN11" s="20">
        <v>125679.614</v>
      </c>
      <c r="FO11" s="21">
        <f t="shared" si="5"/>
        <v>822398.27600000007</v>
      </c>
      <c r="FP11" s="20">
        <v>26695.989000000001</v>
      </c>
      <c r="FQ11" s="20">
        <v>24939.097000000002</v>
      </c>
      <c r="FR11" s="20">
        <v>120898.504</v>
      </c>
      <c r="FS11" s="20">
        <v>7161.8879999999999</v>
      </c>
      <c r="FT11" s="20">
        <v>49923.567999999999</v>
      </c>
      <c r="FU11" s="20">
        <v>99787.656000000003</v>
      </c>
      <c r="FV11" s="19">
        <v>80091.77</v>
      </c>
      <c r="FW11" s="20">
        <v>75604.372000000003</v>
      </c>
      <c r="FX11" s="20">
        <v>72656.495999999999</v>
      </c>
      <c r="FY11" s="20">
        <v>77462.622000000003</v>
      </c>
      <c r="FZ11" s="20">
        <v>92052.165999999997</v>
      </c>
      <c r="GA11" s="20">
        <v>93520.657999999996</v>
      </c>
      <c r="GB11" s="21">
        <f t="shared" si="6"/>
        <v>820794.78600000008</v>
      </c>
      <c r="GC11" s="20">
        <v>83857.891000000003</v>
      </c>
      <c r="GD11" s="20">
        <v>53103.415999999997</v>
      </c>
      <c r="GE11" s="20">
        <v>58705.572</v>
      </c>
      <c r="GF11" s="20">
        <v>65933.395999999993</v>
      </c>
      <c r="GG11" s="20">
        <v>88261.767000000007</v>
      </c>
      <c r="GH11" s="20">
        <v>88289.327999999994</v>
      </c>
      <c r="GI11" s="19">
        <v>88203.892999999996</v>
      </c>
      <c r="GJ11" s="20">
        <v>36942.482000000004</v>
      </c>
      <c r="GK11" s="20">
        <v>63254.042999999998</v>
      </c>
      <c r="GL11" s="20">
        <v>76183.441000000006</v>
      </c>
      <c r="GM11" s="20">
        <v>125057.338</v>
      </c>
      <c r="GN11" s="20">
        <v>58476.963000000003</v>
      </c>
      <c r="GO11" s="21">
        <f t="shared" si="7"/>
        <v>886269.52999999991</v>
      </c>
      <c r="GP11" s="139">
        <v>77275.144</v>
      </c>
      <c r="GQ11" s="139">
        <v>108160.946</v>
      </c>
      <c r="GR11" s="139">
        <v>110765</v>
      </c>
      <c r="GS11" s="139">
        <v>108247</v>
      </c>
      <c r="GT11" s="139">
        <v>58942</v>
      </c>
      <c r="GU11" s="139">
        <v>112635</v>
      </c>
      <c r="GV11" s="139">
        <v>79282</v>
      </c>
      <c r="GW11" s="139">
        <v>163586</v>
      </c>
      <c r="GX11" s="139">
        <v>105236</v>
      </c>
      <c r="GY11" s="141">
        <v>0</v>
      </c>
      <c r="GZ11" s="139">
        <v>49777</v>
      </c>
      <c r="HA11" s="139">
        <v>93445</v>
      </c>
      <c r="HB11" s="21">
        <f t="shared" si="8"/>
        <v>1067351.0899999999</v>
      </c>
      <c r="HC11" s="20">
        <v>100456</v>
      </c>
      <c r="HD11" s="20">
        <v>413132</v>
      </c>
      <c r="HE11" s="20">
        <v>134651.451</v>
      </c>
      <c r="HF11" s="20">
        <v>90537.207999999999</v>
      </c>
      <c r="HG11" s="20">
        <v>43779.177000000003</v>
      </c>
      <c r="HH11" s="20">
        <v>147978.302</v>
      </c>
      <c r="HI11" s="19">
        <v>120479.73</v>
      </c>
      <c r="HJ11" s="20">
        <v>133405.65599999999</v>
      </c>
      <c r="HK11" s="20">
        <v>85731.142999999996</v>
      </c>
      <c r="HL11" s="20">
        <v>65852.239000000001</v>
      </c>
      <c r="HM11" s="20">
        <v>123846.05100000001</v>
      </c>
      <c r="HN11" s="20">
        <v>95922.298999999999</v>
      </c>
      <c r="HO11" s="147">
        <f t="shared" si="9"/>
        <v>1555771.2560000001</v>
      </c>
      <c r="HP11" s="20">
        <v>140539.962</v>
      </c>
      <c r="HQ11" s="20">
        <v>113609.52</v>
      </c>
      <c r="HR11" s="20">
        <v>96356.5</v>
      </c>
      <c r="HS11" s="20">
        <v>154201.93799999999</v>
      </c>
      <c r="HT11" s="20">
        <v>80408.544999999998</v>
      </c>
      <c r="HU11" s="20">
        <v>62826.773999999998</v>
      </c>
      <c r="HV11" s="19">
        <v>118586.182</v>
      </c>
      <c r="HW11" s="20">
        <v>166591.734</v>
      </c>
      <c r="HX11" s="20">
        <v>105562.31299999999</v>
      </c>
      <c r="HY11" s="20">
        <v>71992.735000000001</v>
      </c>
      <c r="HZ11" s="20">
        <v>81186.86</v>
      </c>
      <c r="IA11" s="20">
        <v>134339.95800000001</v>
      </c>
      <c r="IB11" s="21">
        <f t="shared" si="10"/>
        <v>1326203.0210000002</v>
      </c>
      <c r="IC11" s="20">
        <v>132838.408</v>
      </c>
      <c r="ID11" s="20">
        <v>132838.408</v>
      </c>
      <c r="IE11" s="20">
        <v>115783.92</v>
      </c>
      <c r="IF11" s="20">
        <v>74108.72</v>
      </c>
      <c r="IG11" s="20">
        <v>82491.703999999998</v>
      </c>
      <c r="IH11" s="20">
        <v>181756.508</v>
      </c>
      <c r="II11" s="19">
        <v>102294.96400000001</v>
      </c>
      <c r="IJ11" s="20">
        <v>71879.023000000001</v>
      </c>
      <c r="IK11" s="20">
        <v>134739.75599999999</v>
      </c>
      <c r="IL11" s="20">
        <v>72029.149000000005</v>
      </c>
      <c r="IM11" s="20">
        <v>61947.703000000001</v>
      </c>
      <c r="IN11" s="20">
        <v>119922.647</v>
      </c>
      <c r="IO11" s="21">
        <f t="shared" si="11"/>
        <v>1282630.9100000001</v>
      </c>
      <c r="IP11" s="20">
        <v>115002.322</v>
      </c>
      <c r="IQ11" s="20">
        <v>128876.56600000001</v>
      </c>
      <c r="IR11" s="20">
        <v>150606.71299999999</v>
      </c>
      <c r="IS11" s="20">
        <v>83807.606</v>
      </c>
      <c r="IT11" s="20">
        <v>108334.715</v>
      </c>
      <c r="IU11" s="20">
        <v>108556.787</v>
      </c>
      <c r="IV11" s="19">
        <v>190537.27799999999</v>
      </c>
      <c r="IW11" s="20">
        <v>101866.753</v>
      </c>
      <c r="IX11" s="20">
        <v>148516.742</v>
      </c>
      <c r="IY11" s="20">
        <v>55002.074999999997</v>
      </c>
      <c r="IZ11" s="20">
        <v>137217.41399999999</v>
      </c>
      <c r="JA11" s="20">
        <v>137451.08199999999</v>
      </c>
      <c r="JB11" s="21">
        <f t="shared" si="12"/>
        <v>1465776.0529999998</v>
      </c>
      <c r="JC11" s="20">
        <v>93392.346999999994</v>
      </c>
      <c r="JD11" s="20">
        <v>142332.30300000001</v>
      </c>
      <c r="JE11" s="20">
        <v>160479.905</v>
      </c>
      <c r="JF11" s="20">
        <v>123387.151</v>
      </c>
      <c r="JG11" s="20">
        <v>123074.97900000001</v>
      </c>
      <c r="JH11" s="20">
        <v>121486.16</v>
      </c>
      <c r="JI11" s="19">
        <v>119109.43</v>
      </c>
      <c r="JJ11" s="20">
        <v>156473.171</v>
      </c>
      <c r="JK11" s="20">
        <v>153644.82</v>
      </c>
      <c r="JL11" s="20">
        <v>136809.00399999999</v>
      </c>
      <c r="JM11" s="20">
        <v>165444.609</v>
      </c>
      <c r="JN11" s="20">
        <v>130003.44</v>
      </c>
      <c r="JO11" s="21">
        <f t="shared" si="13"/>
        <v>1625637.3189999999</v>
      </c>
      <c r="JP11" s="20">
        <v>147057.644</v>
      </c>
      <c r="JQ11" s="20">
        <v>113298.243</v>
      </c>
      <c r="JR11" s="20">
        <v>189030.111</v>
      </c>
      <c r="JS11" s="20">
        <v>103635.999</v>
      </c>
      <c r="JT11" s="20">
        <v>122936.666</v>
      </c>
      <c r="JU11" s="20">
        <v>165288.62</v>
      </c>
      <c r="JV11" s="19">
        <v>113807.56600000001</v>
      </c>
      <c r="JW11" s="20">
        <v>208357.913</v>
      </c>
      <c r="JX11" s="20">
        <v>130799.88</v>
      </c>
      <c r="JY11" s="20">
        <v>169503.057</v>
      </c>
      <c r="JZ11" s="20">
        <v>113006.822</v>
      </c>
      <c r="KA11" s="20">
        <v>152172.90700000001</v>
      </c>
      <c r="KB11" s="147">
        <f t="shared" si="14"/>
        <v>1728895.4279999998</v>
      </c>
      <c r="KC11" s="20">
        <v>179261.128</v>
      </c>
      <c r="KD11" s="20">
        <v>91509.99</v>
      </c>
      <c r="KE11" s="20">
        <v>143009.11199999999</v>
      </c>
      <c r="KF11" s="20">
        <v>132128.533</v>
      </c>
      <c r="KG11" s="20">
        <v>154592.79800000001</v>
      </c>
      <c r="KH11" s="20">
        <v>110153.413</v>
      </c>
      <c r="KI11" s="19">
        <v>205110.38699999999</v>
      </c>
      <c r="KJ11" s="20">
        <v>157895.61799999999</v>
      </c>
      <c r="KK11" s="20">
        <v>162682.641</v>
      </c>
      <c r="KL11" s="20">
        <v>151577.77600000001</v>
      </c>
      <c r="KM11" s="20">
        <v>156272.639</v>
      </c>
      <c r="KN11" s="20">
        <v>131072.28700000001</v>
      </c>
      <c r="KO11" s="21">
        <f t="shared" si="15"/>
        <v>1775266.3219999999</v>
      </c>
      <c r="KP11" s="20">
        <v>175137.351</v>
      </c>
      <c r="KQ11" s="20">
        <v>91896.850999999995</v>
      </c>
      <c r="KR11" s="20">
        <v>139388.42499999999</v>
      </c>
      <c r="KS11" s="20">
        <v>129626.08</v>
      </c>
      <c r="KT11" s="20">
        <v>182303.58499999999</v>
      </c>
      <c r="KU11" s="20">
        <v>112127.424</v>
      </c>
      <c r="KV11" s="19">
        <v>158868.36199999999</v>
      </c>
      <c r="KW11" s="20">
        <v>168958.78</v>
      </c>
      <c r="KX11" s="20">
        <v>109428.05100000001</v>
      </c>
      <c r="KY11" s="20">
        <v>215983.93799999999</v>
      </c>
      <c r="KZ11" s="20">
        <v>82683.578999999998</v>
      </c>
      <c r="LA11" s="20">
        <v>143172.91</v>
      </c>
      <c r="LB11" s="21">
        <f t="shared" si="16"/>
        <v>1709575.3359999997</v>
      </c>
      <c r="LC11" s="20">
        <v>146642.391</v>
      </c>
      <c r="LD11" s="20">
        <v>141062.87899999999</v>
      </c>
      <c r="LE11" s="20">
        <v>190405.372</v>
      </c>
      <c r="LF11" s="20">
        <v>130370.791</v>
      </c>
      <c r="LG11" s="20">
        <v>135334.84400000001</v>
      </c>
      <c r="LH11" s="20">
        <v>186218.97899999999</v>
      </c>
      <c r="LI11" s="19">
        <v>161541.533</v>
      </c>
      <c r="LJ11" s="20">
        <v>188553.557</v>
      </c>
      <c r="LK11" s="20">
        <v>145980.85999999999</v>
      </c>
      <c r="LL11" s="20">
        <v>170255.87</v>
      </c>
      <c r="LM11" s="20">
        <v>103481.215</v>
      </c>
      <c r="LN11" s="20">
        <v>114798.537</v>
      </c>
      <c r="LO11" s="21">
        <f t="shared" si="17"/>
        <v>1814646.8280000004</v>
      </c>
    </row>
    <row r="12" spans="1:327" ht="23.25" thickBot="1">
      <c r="A12" s="262"/>
      <c r="B12" s="140" t="s">
        <v>78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7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78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67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67"/>
      <c r="BC12" s="179"/>
      <c r="BD12" s="179"/>
      <c r="BE12" s="179"/>
      <c r="BF12" s="179"/>
      <c r="BG12" s="179"/>
      <c r="BH12" s="179"/>
      <c r="BI12" s="179"/>
      <c r="BJ12" s="179"/>
      <c r="BK12" s="179"/>
      <c r="BL12" s="179"/>
      <c r="BM12" s="179"/>
      <c r="BN12" s="179"/>
      <c r="BO12" s="167"/>
      <c r="BP12" s="179"/>
      <c r="BQ12" s="179"/>
      <c r="BR12" s="179"/>
      <c r="BS12" s="179"/>
      <c r="BT12" s="179"/>
      <c r="BU12" s="179"/>
      <c r="BV12" s="179"/>
      <c r="BW12" s="179"/>
      <c r="BX12" s="179"/>
      <c r="BY12" s="179"/>
      <c r="BZ12" s="179"/>
      <c r="CA12" s="179"/>
      <c r="CB12" s="179"/>
      <c r="CC12" s="179"/>
      <c r="CD12" s="179"/>
      <c r="CE12" s="179"/>
      <c r="CF12" s="179"/>
      <c r="CG12" s="179"/>
      <c r="CH12" s="179"/>
      <c r="CI12" s="179"/>
      <c r="CJ12" s="179"/>
      <c r="CK12" s="179"/>
      <c r="CL12" s="179"/>
      <c r="CM12" s="179"/>
      <c r="CN12" s="179"/>
      <c r="CO12" s="167"/>
      <c r="CP12" s="95">
        <v>6721</v>
      </c>
      <c r="CQ12" s="96">
        <v>14019</v>
      </c>
      <c r="CR12" s="96">
        <v>14741</v>
      </c>
      <c r="CS12" s="96">
        <v>2100</v>
      </c>
      <c r="CT12" s="96">
        <v>11094</v>
      </c>
      <c r="CU12" s="96">
        <v>8297</v>
      </c>
      <c r="CV12" s="96">
        <v>7095</v>
      </c>
      <c r="CW12" s="96">
        <v>9296</v>
      </c>
      <c r="CX12" s="96">
        <v>20600</v>
      </c>
      <c r="CY12" s="203"/>
      <c r="CZ12" s="96">
        <v>4356</v>
      </c>
      <c r="DA12" s="96">
        <v>3966</v>
      </c>
      <c r="DB12" s="41">
        <f t="shared" si="0"/>
        <v>102285</v>
      </c>
      <c r="DC12" s="96">
        <v>7556</v>
      </c>
      <c r="DD12" s="96">
        <v>9394</v>
      </c>
      <c r="DE12" s="96">
        <v>10200</v>
      </c>
      <c r="DF12" s="96">
        <v>0</v>
      </c>
      <c r="DG12" s="96">
        <v>7984</v>
      </c>
      <c r="DH12" s="96">
        <v>11736</v>
      </c>
      <c r="DI12" s="96">
        <v>15200</v>
      </c>
      <c r="DJ12" s="96">
        <v>2700</v>
      </c>
      <c r="DK12" s="96">
        <v>8993</v>
      </c>
      <c r="DL12" s="96">
        <v>3562</v>
      </c>
      <c r="DM12" s="96">
        <v>3476</v>
      </c>
      <c r="DN12" s="96">
        <v>6128</v>
      </c>
      <c r="DO12" s="41">
        <f t="shared" si="1"/>
        <v>86929</v>
      </c>
      <c r="DP12" s="39">
        <v>2850</v>
      </c>
      <c r="DQ12" s="39">
        <v>2800</v>
      </c>
      <c r="DR12" s="39">
        <v>5100</v>
      </c>
      <c r="DS12" s="39">
        <v>10986</v>
      </c>
      <c r="DT12" s="39">
        <v>10048</v>
      </c>
      <c r="DU12" s="39">
        <v>5495</v>
      </c>
      <c r="DV12" s="40">
        <v>9079</v>
      </c>
      <c r="DW12" s="39">
        <v>4423</v>
      </c>
      <c r="DX12" s="39"/>
      <c r="DY12" s="39">
        <v>9929</v>
      </c>
      <c r="DZ12" s="39">
        <v>2212</v>
      </c>
      <c r="EA12" s="39">
        <v>1700</v>
      </c>
      <c r="EB12" s="41">
        <f t="shared" si="2"/>
        <v>64622</v>
      </c>
      <c r="EC12" s="39">
        <v>0</v>
      </c>
      <c r="ED12" s="39">
        <v>2410</v>
      </c>
      <c r="EE12" s="39">
        <v>2129</v>
      </c>
      <c r="EF12" s="39">
        <v>2450</v>
      </c>
      <c r="EG12" s="39">
        <v>6661</v>
      </c>
      <c r="EH12" s="39">
        <v>2650</v>
      </c>
      <c r="EI12" s="40">
        <v>5934</v>
      </c>
      <c r="EJ12" s="39">
        <v>4020</v>
      </c>
      <c r="EK12" s="39">
        <v>0</v>
      </c>
      <c r="EL12" s="39">
        <v>6114</v>
      </c>
      <c r="EM12" s="39">
        <v>2000</v>
      </c>
      <c r="EN12" s="39">
        <v>1600</v>
      </c>
      <c r="EO12" s="41">
        <f t="shared" si="3"/>
        <v>35968</v>
      </c>
      <c r="EP12" s="39">
        <v>0</v>
      </c>
      <c r="EQ12" s="39">
        <v>0</v>
      </c>
      <c r="ER12" s="39">
        <v>0</v>
      </c>
      <c r="ES12" s="39">
        <v>0</v>
      </c>
      <c r="ET12" s="39">
        <v>0</v>
      </c>
      <c r="EU12" s="39">
        <v>0</v>
      </c>
      <c r="EV12" s="40">
        <v>0</v>
      </c>
      <c r="EW12" s="39">
        <v>0</v>
      </c>
      <c r="EX12" s="39">
        <v>0</v>
      </c>
      <c r="EY12" s="39">
        <v>0</v>
      </c>
      <c r="EZ12" s="39">
        <v>0</v>
      </c>
      <c r="FA12" s="39">
        <v>0</v>
      </c>
      <c r="FB12" s="41">
        <f t="shared" si="4"/>
        <v>0</v>
      </c>
      <c r="FC12" s="39">
        <v>0</v>
      </c>
      <c r="FD12" s="39">
        <v>0</v>
      </c>
      <c r="FE12" s="39">
        <v>0</v>
      </c>
      <c r="FF12" s="39">
        <v>0</v>
      </c>
      <c r="FG12" s="39">
        <v>0</v>
      </c>
      <c r="FH12" s="39">
        <v>0</v>
      </c>
      <c r="FI12" s="39">
        <v>0</v>
      </c>
      <c r="FJ12" s="39">
        <v>0</v>
      </c>
      <c r="FK12" s="39">
        <v>0</v>
      </c>
      <c r="FL12" s="39">
        <v>0</v>
      </c>
      <c r="FM12" s="39">
        <v>0</v>
      </c>
      <c r="FN12" s="39">
        <v>0</v>
      </c>
      <c r="FO12" s="41">
        <f t="shared" si="5"/>
        <v>0</v>
      </c>
      <c r="FP12" s="39">
        <v>0</v>
      </c>
      <c r="FQ12" s="39">
        <v>0</v>
      </c>
      <c r="FR12" s="39">
        <v>0</v>
      </c>
      <c r="FS12" s="39">
        <v>0</v>
      </c>
      <c r="FT12" s="39">
        <v>0</v>
      </c>
      <c r="FU12" s="39">
        <v>0</v>
      </c>
      <c r="FV12" s="39">
        <v>0</v>
      </c>
      <c r="FW12" s="39">
        <v>0</v>
      </c>
      <c r="FX12" s="39">
        <v>0</v>
      </c>
      <c r="FY12" s="39">
        <v>0</v>
      </c>
      <c r="FZ12" s="39">
        <v>0</v>
      </c>
      <c r="GA12" s="39">
        <v>0</v>
      </c>
      <c r="GB12" s="41">
        <f t="shared" si="6"/>
        <v>0</v>
      </c>
      <c r="GC12" s="35">
        <v>0</v>
      </c>
      <c r="GD12" s="35">
        <v>0</v>
      </c>
      <c r="GE12" s="35">
        <v>0</v>
      </c>
      <c r="GF12" s="35">
        <v>0</v>
      </c>
      <c r="GG12" s="35">
        <v>0</v>
      </c>
      <c r="GH12" s="35">
        <v>0</v>
      </c>
      <c r="GI12" s="36">
        <v>0</v>
      </c>
      <c r="GJ12" s="35">
        <v>0</v>
      </c>
      <c r="GK12" s="35">
        <v>0</v>
      </c>
      <c r="GL12" s="35">
        <v>0</v>
      </c>
      <c r="GM12" s="35">
        <v>0</v>
      </c>
      <c r="GN12" s="35">
        <v>0</v>
      </c>
      <c r="GO12" s="41">
        <f t="shared" si="7"/>
        <v>0</v>
      </c>
      <c r="GP12" s="39">
        <v>0</v>
      </c>
      <c r="GQ12" s="39">
        <v>0</v>
      </c>
      <c r="GR12" s="39">
        <v>0</v>
      </c>
      <c r="GS12" s="39">
        <v>0</v>
      </c>
      <c r="GT12" s="39">
        <v>0</v>
      </c>
      <c r="GU12" s="39">
        <v>0</v>
      </c>
      <c r="GV12" s="40">
        <v>0</v>
      </c>
      <c r="GW12" s="39">
        <v>0</v>
      </c>
      <c r="GX12" s="39">
        <v>0</v>
      </c>
      <c r="GY12" s="39">
        <v>0</v>
      </c>
      <c r="GZ12" s="39">
        <v>0</v>
      </c>
      <c r="HA12" s="39">
        <v>0</v>
      </c>
      <c r="HB12" s="41">
        <f t="shared" si="8"/>
        <v>0</v>
      </c>
      <c r="HC12" s="39">
        <v>0</v>
      </c>
      <c r="HD12" s="39">
        <v>0</v>
      </c>
      <c r="HE12" s="39">
        <v>0</v>
      </c>
      <c r="HF12" s="39">
        <v>0</v>
      </c>
      <c r="HG12" s="39">
        <v>0</v>
      </c>
      <c r="HH12" s="39">
        <v>0</v>
      </c>
      <c r="HI12" s="40">
        <v>0</v>
      </c>
      <c r="HJ12" s="39">
        <v>0</v>
      </c>
      <c r="HK12" s="39">
        <v>0</v>
      </c>
      <c r="HL12" s="39">
        <v>0</v>
      </c>
      <c r="HM12" s="39">
        <v>0</v>
      </c>
      <c r="HN12" s="39">
        <v>0</v>
      </c>
      <c r="HO12" s="148">
        <f t="shared" si="9"/>
        <v>0</v>
      </c>
      <c r="HP12" s="35">
        <v>0</v>
      </c>
      <c r="HQ12" s="35">
        <v>0</v>
      </c>
      <c r="HR12" s="35">
        <v>0</v>
      </c>
      <c r="HS12" s="35">
        <v>0</v>
      </c>
      <c r="HT12" s="35">
        <v>0</v>
      </c>
      <c r="HU12" s="35">
        <v>0</v>
      </c>
      <c r="HV12" s="36">
        <v>0</v>
      </c>
      <c r="HW12" s="35">
        <v>0</v>
      </c>
      <c r="HX12" s="35">
        <v>0</v>
      </c>
      <c r="HY12" s="35">
        <v>0</v>
      </c>
      <c r="HZ12" s="35">
        <v>0</v>
      </c>
      <c r="IA12" s="35">
        <v>0</v>
      </c>
      <c r="IB12" s="41">
        <f t="shared" si="10"/>
        <v>0</v>
      </c>
      <c r="IC12" s="35">
        <v>0</v>
      </c>
      <c r="ID12" s="35">
        <v>0</v>
      </c>
      <c r="IE12" s="35">
        <v>0</v>
      </c>
      <c r="IF12" s="35">
        <v>0</v>
      </c>
      <c r="IG12" s="35">
        <v>0</v>
      </c>
      <c r="IH12" s="35">
        <v>0</v>
      </c>
      <c r="II12" s="36">
        <v>0</v>
      </c>
      <c r="IJ12" s="35">
        <v>0</v>
      </c>
      <c r="IK12" s="35">
        <v>0</v>
      </c>
      <c r="IL12" s="35">
        <v>0</v>
      </c>
      <c r="IM12" s="35">
        <v>0</v>
      </c>
      <c r="IN12" s="35">
        <v>0</v>
      </c>
      <c r="IO12" s="41">
        <f t="shared" si="11"/>
        <v>0</v>
      </c>
      <c r="IP12" s="39">
        <v>0</v>
      </c>
      <c r="IQ12" s="39">
        <v>0</v>
      </c>
      <c r="IR12" s="39">
        <v>0</v>
      </c>
      <c r="IS12" s="39">
        <v>0</v>
      </c>
      <c r="IT12" s="39">
        <v>0</v>
      </c>
      <c r="IU12" s="39">
        <v>0</v>
      </c>
      <c r="IV12" s="40">
        <v>0</v>
      </c>
      <c r="IW12" s="39">
        <v>0</v>
      </c>
      <c r="IX12" s="39">
        <v>0</v>
      </c>
      <c r="IY12" s="39">
        <v>0</v>
      </c>
      <c r="IZ12" s="39">
        <v>0</v>
      </c>
      <c r="JA12" s="39">
        <v>0</v>
      </c>
      <c r="JB12" s="41">
        <f t="shared" si="12"/>
        <v>0</v>
      </c>
      <c r="JC12" s="39">
        <v>0</v>
      </c>
      <c r="JD12" s="39">
        <v>0</v>
      </c>
      <c r="JE12" s="39">
        <v>0</v>
      </c>
      <c r="JF12" s="39">
        <v>0</v>
      </c>
      <c r="JG12" s="39">
        <v>0</v>
      </c>
      <c r="JH12" s="39">
        <v>0</v>
      </c>
      <c r="JI12" s="40">
        <v>0</v>
      </c>
      <c r="JJ12" s="39">
        <v>0</v>
      </c>
      <c r="JK12" s="39">
        <v>0</v>
      </c>
      <c r="JL12" s="39">
        <v>0</v>
      </c>
      <c r="JM12" s="39">
        <v>0</v>
      </c>
      <c r="JN12" s="39">
        <v>0</v>
      </c>
      <c r="JO12" s="41">
        <f t="shared" si="13"/>
        <v>0</v>
      </c>
      <c r="JP12" s="39">
        <v>0</v>
      </c>
      <c r="JQ12" s="39">
        <v>0</v>
      </c>
      <c r="JR12" s="39">
        <v>0</v>
      </c>
      <c r="JS12" s="39">
        <v>0</v>
      </c>
      <c r="JT12" s="39">
        <v>0</v>
      </c>
      <c r="JU12" s="39">
        <v>0</v>
      </c>
      <c r="JV12" s="40">
        <v>0</v>
      </c>
      <c r="JW12" s="39">
        <v>0</v>
      </c>
      <c r="JX12" s="39">
        <v>0</v>
      </c>
      <c r="JY12" s="39">
        <v>0</v>
      </c>
      <c r="JZ12" s="39">
        <v>0</v>
      </c>
      <c r="KA12" s="39">
        <v>0</v>
      </c>
      <c r="KB12" s="148">
        <f t="shared" si="14"/>
        <v>0</v>
      </c>
      <c r="KC12" s="35">
        <v>0</v>
      </c>
      <c r="KD12" s="35">
        <v>0</v>
      </c>
      <c r="KE12" s="35">
        <v>0</v>
      </c>
      <c r="KF12" s="35">
        <v>0</v>
      </c>
      <c r="KG12" s="35">
        <v>0</v>
      </c>
      <c r="KH12" s="35">
        <v>0</v>
      </c>
      <c r="KI12" s="36">
        <v>0</v>
      </c>
      <c r="KJ12" s="35">
        <v>0</v>
      </c>
      <c r="KK12" s="35">
        <v>0</v>
      </c>
      <c r="KL12" s="35">
        <v>0</v>
      </c>
      <c r="KM12" s="35">
        <v>0</v>
      </c>
      <c r="KN12" s="35">
        <v>0</v>
      </c>
      <c r="KO12" s="41">
        <f t="shared" si="15"/>
        <v>0</v>
      </c>
      <c r="KP12" s="35">
        <v>0</v>
      </c>
      <c r="KQ12" s="35">
        <v>0</v>
      </c>
      <c r="KR12" s="35">
        <v>0</v>
      </c>
      <c r="KS12" s="35">
        <v>0</v>
      </c>
      <c r="KT12" s="35">
        <v>0</v>
      </c>
      <c r="KU12" s="35">
        <v>0</v>
      </c>
      <c r="KV12" s="36">
        <v>0</v>
      </c>
      <c r="KW12" s="35">
        <v>0</v>
      </c>
      <c r="KX12" s="35">
        <v>0</v>
      </c>
      <c r="KY12" s="35">
        <v>0</v>
      </c>
      <c r="KZ12" s="35">
        <v>0</v>
      </c>
      <c r="LA12" s="35">
        <v>0</v>
      </c>
      <c r="LB12" s="41">
        <f t="shared" si="16"/>
        <v>0</v>
      </c>
      <c r="LC12" s="39">
        <v>0</v>
      </c>
      <c r="LD12" s="39">
        <v>0</v>
      </c>
      <c r="LE12" s="39">
        <v>0</v>
      </c>
      <c r="LF12" s="39">
        <v>0</v>
      </c>
      <c r="LG12" s="39">
        <v>0</v>
      </c>
      <c r="LH12" s="39">
        <v>0</v>
      </c>
      <c r="LI12" s="40">
        <v>0</v>
      </c>
      <c r="LJ12" s="39">
        <v>0</v>
      </c>
      <c r="LK12" s="39">
        <v>0</v>
      </c>
      <c r="LL12" s="39">
        <v>0</v>
      </c>
      <c r="LM12" s="39">
        <v>0</v>
      </c>
      <c r="LN12" s="39">
        <v>0</v>
      </c>
      <c r="LO12" s="41">
        <f t="shared" si="17"/>
        <v>0</v>
      </c>
    </row>
    <row r="13" spans="1:327" s="51" customFormat="1" ht="29.25" customHeight="1" thickBot="1">
      <c r="A13" s="262"/>
      <c r="B13" s="49" t="s">
        <v>38</v>
      </c>
      <c r="C13" s="59">
        <v>136700</v>
      </c>
      <c r="D13" s="59">
        <v>89500</v>
      </c>
      <c r="E13" s="59">
        <v>86200</v>
      </c>
      <c r="F13" s="59">
        <v>125400</v>
      </c>
      <c r="G13" s="59">
        <v>113000</v>
      </c>
      <c r="H13" s="59">
        <v>54000</v>
      </c>
      <c r="I13" s="59">
        <v>176000</v>
      </c>
      <c r="J13" s="59">
        <v>122000</v>
      </c>
      <c r="K13" s="59">
        <v>107235</v>
      </c>
      <c r="L13" s="59">
        <v>112675</v>
      </c>
      <c r="M13" s="59">
        <v>70838</v>
      </c>
      <c r="N13" s="59">
        <v>85179</v>
      </c>
      <c r="O13" s="60">
        <f>SUM(C13:N13)</f>
        <v>1278727</v>
      </c>
      <c r="P13" s="61">
        <v>147001</v>
      </c>
      <c r="Q13" s="61">
        <v>81112</v>
      </c>
      <c r="R13" s="61">
        <v>119997</v>
      </c>
      <c r="S13" s="61">
        <v>135194</v>
      </c>
      <c r="T13" s="61">
        <v>63869</v>
      </c>
      <c r="U13" s="61">
        <v>120282</v>
      </c>
      <c r="V13" s="61">
        <v>136334</v>
      </c>
      <c r="W13" s="61">
        <v>71264</v>
      </c>
      <c r="X13" s="61">
        <v>55926</v>
      </c>
      <c r="Y13" s="61">
        <v>158408</v>
      </c>
      <c r="Z13" s="61">
        <v>98014</v>
      </c>
      <c r="AA13" s="61">
        <v>39031</v>
      </c>
      <c r="AB13" s="60">
        <f>SUM(P13:AA13)</f>
        <v>1226432</v>
      </c>
      <c r="AC13" s="61">
        <v>109895</v>
      </c>
      <c r="AD13" s="61">
        <v>65098</v>
      </c>
      <c r="AE13" s="61">
        <v>124125</v>
      </c>
      <c r="AF13" s="61">
        <v>112024</v>
      </c>
      <c r="AG13" s="61">
        <v>121975</v>
      </c>
      <c r="AH13" s="61">
        <v>69683</v>
      </c>
      <c r="AI13" s="61">
        <v>88785</v>
      </c>
      <c r="AJ13" s="61">
        <v>141300</v>
      </c>
      <c r="AK13" s="61">
        <v>139576</v>
      </c>
      <c r="AL13" s="61">
        <v>132385</v>
      </c>
      <c r="AM13" s="61">
        <v>115570</v>
      </c>
      <c r="AN13" s="61">
        <v>89584</v>
      </c>
      <c r="AO13" s="61">
        <f>SUM(AC13:AN13)</f>
        <v>1310000</v>
      </c>
      <c r="AP13" s="59">
        <v>129222.00000000001</v>
      </c>
      <c r="AQ13" s="59">
        <v>92975</v>
      </c>
      <c r="AR13" s="59">
        <v>122270</v>
      </c>
      <c r="AS13" s="59">
        <v>146744</v>
      </c>
      <c r="AT13" s="59">
        <v>60547</v>
      </c>
      <c r="AU13" s="59">
        <v>106152</v>
      </c>
      <c r="AV13" s="59">
        <v>131182</v>
      </c>
      <c r="AW13" s="59">
        <v>170568</v>
      </c>
      <c r="AX13" s="59">
        <v>139240</v>
      </c>
      <c r="AY13" s="59">
        <v>137348</v>
      </c>
      <c r="AZ13" s="59">
        <v>81467</v>
      </c>
      <c r="BA13" s="59">
        <v>40314</v>
      </c>
      <c r="BB13" s="59">
        <f>SUM(AP13:BA13)</f>
        <v>1358029</v>
      </c>
      <c r="BC13" s="62">
        <v>135569</v>
      </c>
      <c r="BD13" s="62">
        <v>88500</v>
      </c>
      <c r="BE13" s="62">
        <v>146413</v>
      </c>
      <c r="BF13" s="62">
        <v>103926</v>
      </c>
      <c r="BG13" s="62">
        <v>120726</v>
      </c>
      <c r="BH13" s="62">
        <v>69165</v>
      </c>
      <c r="BI13" s="62">
        <v>166027</v>
      </c>
      <c r="BJ13" s="62">
        <v>106537</v>
      </c>
      <c r="BK13" s="62">
        <v>141100</v>
      </c>
      <c r="BL13" s="62">
        <v>139783</v>
      </c>
      <c r="BM13" s="62">
        <v>87129</v>
      </c>
      <c r="BN13" s="62">
        <v>84734</v>
      </c>
      <c r="BO13" s="62">
        <f>SUM(BC13:BN13)</f>
        <v>1389609</v>
      </c>
      <c r="BP13" s="59">
        <v>124500</v>
      </c>
      <c r="BQ13" s="59">
        <v>76350</v>
      </c>
      <c r="BR13" s="59">
        <v>134655</v>
      </c>
      <c r="BS13" s="59">
        <v>74390</v>
      </c>
      <c r="BT13" s="59">
        <v>122367</v>
      </c>
      <c r="BU13" s="59">
        <v>129080.99999999999</v>
      </c>
      <c r="BV13" s="59">
        <v>66040</v>
      </c>
      <c r="BW13" s="59">
        <v>106175</v>
      </c>
      <c r="BX13" s="59">
        <v>100215</v>
      </c>
      <c r="BY13" s="59">
        <v>130679</v>
      </c>
      <c r="BZ13" s="59">
        <v>33935</v>
      </c>
      <c r="CA13" s="59">
        <v>197115</v>
      </c>
      <c r="CB13" s="59">
        <f>SUM(BP13:CA13)</f>
        <v>1295502</v>
      </c>
      <c r="CC13" s="59">
        <v>49600</v>
      </c>
      <c r="CD13" s="59">
        <v>81900</v>
      </c>
      <c r="CE13" s="59">
        <v>102700</v>
      </c>
      <c r="CF13" s="59">
        <v>113900</v>
      </c>
      <c r="CG13" s="59">
        <v>155607</v>
      </c>
      <c r="CH13" s="59">
        <v>23100</v>
      </c>
      <c r="CI13" s="59">
        <v>116864</v>
      </c>
      <c r="CJ13" s="59">
        <v>122612</v>
      </c>
      <c r="CK13" s="59">
        <v>121619</v>
      </c>
      <c r="CL13" s="59">
        <v>49192</v>
      </c>
      <c r="CM13" s="59">
        <v>80344.000000000015</v>
      </c>
      <c r="CN13" s="59">
        <v>122062</v>
      </c>
      <c r="CO13" s="59">
        <f>SUM(CC13:CN13)</f>
        <v>1139500</v>
      </c>
      <c r="CP13" s="92">
        <f>SUM(CP10:CP12)</f>
        <v>109492</v>
      </c>
      <c r="CQ13" s="92">
        <f t="shared" ref="CQ13:DC13" si="24">SUM(CQ10:CQ12)</f>
        <v>101788</v>
      </c>
      <c r="CR13" s="92">
        <f t="shared" si="24"/>
        <v>103682</v>
      </c>
      <c r="CS13" s="92">
        <f t="shared" si="24"/>
        <v>71644</v>
      </c>
      <c r="CT13" s="92">
        <f t="shared" si="24"/>
        <v>60044</v>
      </c>
      <c r="CU13" s="92">
        <f t="shared" si="24"/>
        <v>101835</v>
      </c>
      <c r="CV13" s="92">
        <f t="shared" si="24"/>
        <v>115170</v>
      </c>
      <c r="CW13" s="92">
        <f t="shared" si="24"/>
        <v>152870</v>
      </c>
      <c r="CX13" s="92">
        <f t="shared" si="24"/>
        <v>148225</v>
      </c>
      <c r="CY13" s="60">
        <v>81666</v>
      </c>
      <c r="CZ13" s="92">
        <f t="shared" si="24"/>
        <v>51987</v>
      </c>
      <c r="DA13" s="92">
        <f t="shared" si="24"/>
        <v>131682</v>
      </c>
      <c r="DB13" s="52">
        <f t="shared" ref="DB13" si="25">SUM(DB10:DB12)</f>
        <v>1148419</v>
      </c>
      <c r="DC13" s="92">
        <f t="shared" si="24"/>
        <v>140270</v>
      </c>
      <c r="DD13" s="92">
        <f t="shared" ref="DD13" si="26">SUM(DD10:DD12)</f>
        <v>43894</v>
      </c>
      <c r="DE13" s="92">
        <f t="shared" ref="DE13" si="27">SUM(DE10:DE12)</f>
        <v>73900</v>
      </c>
      <c r="DF13" s="92">
        <f t="shared" ref="DF13" si="28">SUM(DF10:DF12)</f>
        <v>88792</v>
      </c>
      <c r="DG13" s="92">
        <f t="shared" ref="DG13" si="29">SUM(DG10:DG12)</f>
        <v>96259</v>
      </c>
      <c r="DH13" s="92">
        <f t="shared" ref="DH13" si="30">SUM(DH10:DH12)</f>
        <v>146851</v>
      </c>
      <c r="DI13" s="92">
        <f t="shared" ref="DI13" si="31">SUM(DI10:DI12)</f>
        <v>110864</v>
      </c>
      <c r="DJ13" s="92">
        <f t="shared" ref="DJ13" si="32">SUM(DJ10:DJ12)</f>
        <v>81664</v>
      </c>
      <c r="DK13" s="92">
        <f t="shared" ref="DK13" si="33">SUM(DK10:DK12)</f>
        <v>161927</v>
      </c>
      <c r="DL13" s="92">
        <f t="shared" ref="DL13" si="34">SUM(DL10:DL12)</f>
        <v>84691</v>
      </c>
      <c r="DM13" s="92">
        <f t="shared" ref="DM13" si="35">SUM(DM10:DM12)</f>
        <v>108953</v>
      </c>
      <c r="DN13" s="92">
        <f t="shared" ref="DN13" si="36">SUM(DN10:DN12)</f>
        <v>95118</v>
      </c>
      <c r="DO13" s="52">
        <f t="shared" ref="DO13" si="37">SUM(DO10:DO12)</f>
        <v>1233183</v>
      </c>
      <c r="DP13" s="52">
        <f t="shared" ref="DP13:FB13" si="38">SUM(DP10:DP12)</f>
        <v>103624</v>
      </c>
      <c r="DQ13" s="52">
        <f t="shared" si="38"/>
        <v>92300</v>
      </c>
      <c r="DR13" s="52">
        <f t="shared" si="38"/>
        <v>140889</v>
      </c>
      <c r="DS13" s="52">
        <f t="shared" si="38"/>
        <v>93734</v>
      </c>
      <c r="DT13" s="52">
        <f t="shared" si="38"/>
        <v>107385</v>
      </c>
      <c r="DU13" s="52">
        <f t="shared" si="38"/>
        <v>82155</v>
      </c>
      <c r="DV13" s="52">
        <f t="shared" si="38"/>
        <v>142815</v>
      </c>
      <c r="DW13" s="52">
        <f t="shared" si="38"/>
        <v>166182</v>
      </c>
      <c r="DX13" s="52">
        <f t="shared" si="38"/>
        <v>94880</v>
      </c>
      <c r="DY13" s="52">
        <f t="shared" si="38"/>
        <v>161731</v>
      </c>
      <c r="DZ13" s="52">
        <f t="shared" si="38"/>
        <v>113527</v>
      </c>
      <c r="EA13" s="52">
        <f t="shared" si="38"/>
        <v>117141</v>
      </c>
      <c r="EB13" s="52">
        <f t="shared" si="38"/>
        <v>1416363</v>
      </c>
      <c r="EC13" s="52">
        <f t="shared" si="38"/>
        <v>21500</v>
      </c>
      <c r="ED13" s="52">
        <f t="shared" si="38"/>
        <v>114296</v>
      </c>
      <c r="EE13" s="52">
        <f t="shared" si="38"/>
        <v>119762</v>
      </c>
      <c r="EF13" s="52">
        <f t="shared" si="38"/>
        <v>96455</v>
      </c>
      <c r="EG13" s="52">
        <f t="shared" si="38"/>
        <v>117592</v>
      </c>
      <c r="EH13" s="52">
        <f t="shared" si="38"/>
        <v>24408</v>
      </c>
      <c r="EI13" s="52">
        <f t="shared" si="38"/>
        <v>108109</v>
      </c>
      <c r="EJ13" s="52">
        <f t="shared" si="38"/>
        <v>91845</v>
      </c>
      <c r="EK13" s="52">
        <f t="shared" si="38"/>
        <v>74816</v>
      </c>
      <c r="EL13" s="52">
        <f t="shared" si="38"/>
        <v>178066</v>
      </c>
      <c r="EM13" s="52">
        <f t="shared" si="38"/>
        <v>140116</v>
      </c>
      <c r="EN13" s="52">
        <f t="shared" si="38"/>
        <v>92797</v>
      </c>
      <c r="EO13" s="52">
        <f t="shared" si="38"/>
        <v>1179762</v>
      </c>
      <c r="EP13" s="52">
        <f t="shared" si="38"/>
        <v>98129</v>
      </c>
      <c r="EQ13" s="52">
        <f t="shared" si="38"/>
        <v>70851</v>
      </c>
      <c r="ER13" s="52">
        <f t="shared" si="38"/>
        <v>225683</v>
      </c>
      <c r="ES13" s="52">
        <f t="shared" si="38"/>
        <v>53585</v>
      </c>
      <c r="ET13" s="52">
        <f t="shared" si="38"/>
        <v>150819</v>
      </c>
      <c r="EU13" s="52">
        <f t="shared" si="38"/>
        <v>127460</v>
      </c>
      <c r="EV13" s="52">
        <f t="shared" si="38"/>
        <v>0</v>
      </c>
      <c r="EW13" s="52">
        <f t="shared" si="38"/>
        <v>27712</v>
      </c>
      <c r="EX13" s="52">
        <f t="shared" si="38"/>
        <v>121263</v>
      </c>
      <c r="EY13" s="52">
        <f t="shared" si="38"/>
        <v>168539.48500000002</v>
      </c>
      <c r="EZ13" s="52">
        <f t="shared" si="38"/>
        <v>102468.232</v>
      </c>
      <c r="FA13" s="52">
        <f t="shared" si="38"/>
        <v>59348.911999999997</v>
      </c>
      <c r="FB13" s="52">
        <f t="shared" si="38"/>
        <v>1205858.6290000002</v>
      </c>
      <c r="FC13" s="52">
        <f t="shared" ref="FC13:HN13" si="39">SUM(FC10:FC12)</f>
        <v>54593.324000000001</v>
      </c>
      <c r="FD13" s="52">
        <f t="shared" si="39"/>
        <v>61395.237999999998</v>
      </c>
      <c r="FE13" s="52">
        <f t="shared" si="39"/>
        <v>49638.862999999998</v>
      </c>
      <c r="FF13" s="52">
        <f t="shared" si="39"/>
        <v>55655.917000000001</v>
      </c>
      <c r="FG13" s="52">
        <f t="shared" si="39"/>
        <v>28850.935000000001</v>
      </c>
      <c r="FH13" s="52">
        <f t="shared" si="39"/>
        <v>58955.718000000001</v>
      </c>
      <c r="FI13" s="52">
        <f t="shared" si="39"/>
        <v>107713.94099999999</v>
      </c>
      <c r="FJ13" s="52">
        <f t="shared" si="39"/>
        <v>105147.06400000001</v>
      </c>
      <c r="FK13" s="52">
        <f t="shared" si="39"/>
        <v>93707.922000000006</v>
      </c>
      <c r="FL13" s="52">
        <f t="shared" si="39"/>
        <v>56515.574000000001</v>
      </c>
      <c r="FM13" s="52">
        <f t="shared" si="39"/>
        <v>121683.99399999999</v>
      </c>
      <c r="FN13" s="52">
        <f t="shared" si="39"/>
        <v>162828.46799999999</v>
      </c>
      <c r="FO13" s="52">
        <f t="shared" si="39"/>
        <v>956686.9580000001</v>
      </c>
      <c r="FP13" s="52">
        <f t="shared" si="39"/>
        <v>29991.963000000003</v>
      </c>
      <c r="FQ13" s="52">
        <f t="shared" si="39"/>
        <v>24939.097000000002</v>
      </c>
      <c r="FR13" s="52">
        <f t="shared" si="39"/>
        <v>154463.209</v>
      </c>
      <c r="FS13" s="52">
        <f t="shared" si="39"/>
        <v>7161.8879999999999</v>
      </c>
      <c r="FT13" s="52">
        <f t="shared" si="39"/>
        <v>55178.917000000001</v>
      </c>
      <c r="FU13" s="52">
        <f t="shared" si="39"/>
        <v>107763.397</v>
      </c>
      <c r="FV13" s="52">
        <f t="shared" si="39"/>
        <v>86263.176000000007</v>
      </c>
      <c r="FW13" s="52">
        <f t="shared" si="39"/>
        <v>110528.205</v>
      </c>
      <c r="FX13" s="52">
        <f t="shared" si="39"/>
        <v>82110.986999999994</v>
      </c>
      <c r="FY13" s="52">
        <f t="shared" si="39"/>
        <v>80444.100000000006</v>
      </c>
      <c r="FZ13" s="52">
        <f t="shared" si="39"/>
        <v>118019.497</v>
      </c>
      <c r="GA13" s="52">
        <f t="shared" si="39"/>
        <v>96692.040999999997</v>
      </c>
      <c r="GB13" s="52">
        <f t="shared" si="39"/>
        <v>953556.47700000007</v>
      </c>
      <c r="GC13" s="52">
        <f t="shared" si="39"/>
        <v>94293.963000000003</v>
      </c>
      <c r="GD13" s="52">
        <f t="shared" si="39"/>
        <v>58629.570999999996</v>
      </c>
      <c r="GE13" s="52">
        <f t="shared" si="39"/>
        <v>89898.377999999997</v>
      </c>
      <c r="GF13" s="52">
        <f t="shared" si="39"/>
        <v>75110.886599999998</v>
      </c>
      <c r="GG13" s="52">
        <f t="shared" si="39"/>
        <v>119029.228</v>
      </c>
      <c r="GH13" s="52">
        <f t="shared" si="39"/>
        <v>95060.328999999998</v>
      </c>
      <c r="GI13" s="52">
        <f t="shared" si="39"/>
        <v>94264.96699999999</v>
      </c>
      <c r="GJ13" s="52">
        <f t="shared" si="39"/>
        <v>39415.660000000003</v>
      </c>
      <c r="GK13" s="52">
        <f t="shared" si="39"/>
        <v>68598.001000000004</v>
      </c>
      <c r="GL13" s="52">
        <f t="shared" si="39"/>
        <v>87037.521000000008</v>
      </c>
      <c r="GM13" s="52">
        <f t="shared" si="39"/>
        <v>158526.03400000001</v>
      </c>
      <c r="GN13" s="52">
        <f t="shared" si="39"/>
        <v>65305.707000000002</v>
      </c>
      <c r="GO13" s="52">
        <f t="shared" si="39"/>
        <v>1045170.2455999999</v>
      </c>
      <c r="GP13" s="52">
        <f t="shared" si="39"/>
        <v>91402.483999999997</v>
      </c>
      <c r="GQ13" s="52">
        <f t="shared" si="39"/>
        <v>134035.53599999999</v>
      </c>
      <c r="GR13" s="52">
        <f t="shared" si="39"/>
        <v>121596</v>
      </c>
      <c r="GS13" s="52">
        <f t="shared" si="39"/>
        <v>133655</v>
      </c>
      <c r="GT13" s="52">
        <f t="shared" si="39"/>
        <v>65319</v>
      </c>
      <c r="GU13" s="52">
        <f t="shared" si="39"/>
        <v>136457</v>
      </c>
      <c r="GV13" s="52">
        <f t="shared" si="39"/>
        <v>106065</v>
      </c>
      <c r="GW13" s="52">
        <f t="shared" si="39"/>
        <v>178442</v>
      </c>
      <c r="GX13" s="52">
        <f t="shared" si="39"/>
        <v>140201</v>
      </c>
      <c r="GY13" s="52">
        <f t="shared" si="39"/>
        <v>19228.183000000001</v>
      </c>
      <c r="GZ13" s="52">
        <f t="shared" si="39"/>
        <v>60756</v>
      </c>
      <c r="HA13" s="52">
        <f t="shared" si="39"/>
        <v>130221</v>
      </c>
      <c r="HB13" s="52">
        <f t="shared" si="39"/>
        <v>1317378.2029999997</v>
      </c>
      <c r="HC13" s="52">
        <f t="shared" si="39"/>
        <v>124403</v>
      </c>
      <c r="HD13" s="52">
        <f t="shared" si="39"/>
        <v>421169</v>
      </c>
      <c r="HE13" s="52">
        <f t="shared" si="39"/>
        <v>163847.01300000001</v>
      </c>
      <c r="HF13" s="52">
        <f t="shared" si="39"/>
        <v>106017.609</v>
      </c>
      <c r="HG13" s="52">
        <f t="shared" si="39"/>
        <v>54034.325000000004</v>
      </c>
      <c r="HH13" s="52">
        <f t="shared" si="39"/>
        <v>173050.55499999999</v>
      </c>
      <c r="HI13" s="52">
        <f t="shared" si="39"/>
        <v>150437.685</v>
      </c>
      <c r="HJ13" s="52">
        <f t="shared" si="39"/>
        <v>151777.72399999999</v>
      </c>
      <c r="HK13" s="52">
        <f t="shared" si="39"/>
        <v>107774.336</v>
      </c>
      <c r="HL13" s="52">
        <f t="shared" si="39"/>
        <v>88674.203000000009</v>
      </c>
      <c r="HM13" s="52">
        <f t="shared" si="39"/>
        <v>135941.93600000002</v>
      </c>
      <c r="HN13" s="52">
        <f t="shared" si="39"/>
        <v>125391.035</v>
      </c>
      <c r="HO13" s="145">
        <f t="shared" ref="HO13:JZ13" si="40">SUM(HO10:HO12)</f>
        <v>1802518.4210000001</v>
      </c>
      <c r="HP13" s="52">
        <f t="shared" si="40"/>
        <v>153866.364</v>
      </c>
      <c r="HQ13" s="52">
        <f t="shared" si="40"/>
        <v>142173.37900000002</v>
      </c>
      <c r="HR13" s="52">
        <f t="shared" si="40"/>
        <v>106724.162</v>
      </c>
      <c r="HS13" s="52">
        <f t="shared" si="40"/>
        <v>182912.99099999998</v>
      </c>
      <c r="HT13" s="52">
        <f t="shared" si="40"/>
        <v>86917.837</v>
      </c>
      <c r="HU13" s="52">
        <f t="shared" si="40"/>
        <v>66919.303</v>
      </c>
      <c r="HV13" s="52">
        <f t="shared" si="40"/>
        <v>145433.44399999999</v>
      </c>
      <c r="HW13" s="52">
        <f t="shared" si="40"/>
        <v>199063.375</v>
      </c>
      <c r="HX13" s="52">
        <f t="shared" si="40"/>
        <v>119059.03099999999</v>
      </c>
      <c r="HY13" s="52">
        <f t="shared" si="40"/>
        <v>74386.17</v>
      </c>
      <c r="HZ13" s="52">
        <f t="shared" si="40"/>
        <v>90884.197</v>
      </c>
      <c r="IA13" s="52">
        <f t="shared" si="40"/>
        <v>165738.77900000001</v>
      </c>
      <c r="IB13" s="52">
        <f t="shared" si="40"/>
        <v>1534079.0320000001</v>
      </c>
      <c r="IC13" s="52">
        <f t="shared" si="40"/>
        <v>156251.89199999999</v>
      </c>
      <c r="ID13" s="52">
        <f t="shared" si="40"/>
        <v>152939.37299999999</v>
      </c>
      <c r="IE13" s="52">
        <f t="shared" si="40"/>
        <v>125950.853</v>
      </c>
      <c r="IF13" s="52">
        <f t="shared" si="40"/>
        <v>89390.475999999995</v>
      </c>
      <c r="IG13" s="52">
        <f t="shared" si="40"/>
        <v>96364.108999999997</v>
      </c>
      <c r="IH13" s="52">
        <f t="shared" si="40"/>
        <v>212030.37900000002</v>
      </c>
      <c r="II13" s="52">
        <f t="shared" si="40"/>
        <v>126300.55200000001</v>
      </c>
      <c r="IJ13" s="52">
        <f t="shared" si="40"/>
        <v>93156.820999999996</v>
      </c>
      <c r="IK13" s="52">
        <f t="shared" si="40"/>
        <v>154300.217</v>
      </c>
      <c r="IL13" s="52">
        <f t="shared" si="40"/>
        <v>80472.994000000006</v>
      </c>
      <c r="IM13" s="52">
        <f t="shared" si="40"/>
        <v>81408.429000000004</v>
      </c>
      <c r="IN13" s="52">
        <f t="shared" si="40"/>
        <v>137231.29499999998</v>
      </c>
      <c r="IO13" s="52">
        <f t="shared" si="40"/>
        <v>1505797.3900000001</v>
      </c>
      <c r="IP13" s="52">
        <f t="shared" si="40"/>
        <v>141266.54500000001</v>
      </c>
      <c r="IQ13" s="52">
        <f t="shared" si="40"/>
        <v>143561.223</v>
      </c>
      <c r="IR13" s="52">
        <f t="shared" si="40"/>
        <v>176382.86799999999</v>
      </c>
      <c r="IS13" s="52">
        <f t="shared" si="40"/>
        <v>104777.914</v>
      </c>
      <c r="IT13" s="52">
        <f t="shared" si="40"/>
        <v>125927.424</v>
      </c>
      <c r="IU13" s="52">
        <f t="shared" si="40"/>
        <v>126299.967</v>
      </c>
      <c r="IV13" s="52">
        <f t="shared" si="40"/>
        <v>218654.538</v>
      </c>
      <c r="IW13" s="52">
        <f t="shared" si="40"/>
        <v>136369.948</v>
      </c>
      <c r="IX13" s="52">
        <f t="shared" si="40"/>
        <v>161908.40400000001</v>
      </c>
      <c r="IY13" s="52">
        <f t="shared" si="40"/>
        <v>76724.89499999999</v>
      </c>
      <c r="IZ13" s="52">
        <f t="shared" si="40"/>
        <v>153029.644</v>
      </c>
      <c r="JA13" s="52">
        <f t="shared" si="40"/>
        <v>154746.97699999998</v>
      </c>
      <c r="JB13" s="52">
        <f t="shared" si="40"/>
        <v>1719650.3469999998</v>
      </c>
      <c r="JC13" s="52">
        <f t="shared" si="40"/>
        <v>111625.73599999999</v>
      </c>
      <c r="JD13" s="52">
        <f t="shared" si="40"/>
        <v>162739.26300000001</v>
      </c>
      <c r="JE13" s="52">
        <f t="shared" si="40"/>
        <v>186995.69399999999</v>
      </c>
      <c r="JF13" s="52">
        <f t="shared" si="40"/>
        <v>144002.758</v>
      </c>
      <c r="JG13" s="52">
        <f t="shared" si="40"/>
        <v>151581.90400000001</v>
      </c>
      <c r="JH13" s="52">
        <f t="shared" si="40"/>
        <v>137851.83100000001</v>
      </c>
      <c r="JI13" s="52">
        <f t="shared" si="40"/>
        <v>139113.60399999999</v>
      </c>
      <c r="JJ13" s="52">
        <f t="shared" si="40"/>
        <v>184292.28899999999</v>
      </c>
      <c r="JK13" s="52">
        <f t="shared" si="40"/>
        <v>183073.19500000001</v>
      </c>
      <c r="JL13" s="52">
        <f t="shared" si="40"/>
        <v>156775.48599999998</v>
      </c>
      <c r="JM13" s="52">
        <f t="shared" si="40"/>
        <v>188479.51799999998</v>
      </c>
      <c r="JN13" s="52">
        <f t="shared" si="40"/>
        <v>157993.06099999999</v>
      </c>
      <c r="JO13" s="52">
        <f t="shared" si="40"/>
        <v>1904524.3389999999</v>
      </c>
      <c r="JP13" s="52">
        <f t="shared" si="40"/>
        <v>167239.685</v>
      </c>
      <c r="JQ13" s="52">
        <f t="shared" si="40"/>
        <v>132710.18100000001</v>
      </c>
      <c r="JR13" s="52">
        <f t="shared" si="40"/>
        <v>215136.11199999999</v>
      </c>
      <c r="JS13" s="52">
        <f t="shared" si="40"/>
        <v>130165.27899999999</v>
      </c>
      <c r="JT13" s="52">
        <f t="shared" si="40"/>
        <v>137308.95000000001</v>
      </c>
      <c r="JU13" s="52">
        <f t="shared" si="40"/>
        <v>195958.15599999999</v>
      </c>
      <c r="JV13" s="52">
        <f t="shared" si="40"/>
        <v>137693.538</v>
      </c>
      <c r="JW13" s="52">
        <f t="shared" si="40"/>
        <v>240462.03599999999</v>
      </c>
      <c r="JX13" s="52">
        <f t="shared" si="40"/>
        <v>157326.26200000002</v>
      </c>
      <c r="JY13" s="52">
        <f t="shared" si="40"/>
        <v>199325.05499999999</v>
      </c>
      <c r="JZ13" s="52">
        <f t="shared" si="40"/>
        <v>133735.67000000001</v>
      </c>
      <c r="KA13" s="52">
        <f t="shared" ref="KA13:LO13" si="41">SUM(KA10:KA12)</f>
        <v>178805.149</v>
      </c>
      <c r="KB13" s="145">
        <f t="shared" si="41"/>
        <v>2025866.0729999999</v>
      </c>
      <c r="KC13" s="52">
        <f t="shared" si="41"/>
        <v>204174.783</v>
      </c>
      <c r="KD13" s="52">
        <f t="shared" si="41"/>
        <v>104893.71800000001</v>
      </c>
      <c r="KE13" s="52">
        <f t="shared" si="41"/>
        <v>165303.53099999999</v>
      </c>
      <c r="KF13" s="52">
        <f t="shared" si="41"/>
        <v>152195.72099999999</v>
      </c>
      <c r="KG13" s="52">
        <f t="shared" si="41"/>
        <v>180729.15600000002</v>
      </c>
      <c r="KH13" s="52">
        <f t="shared" si="41"/>
        <v>134863.58499999999</v>
      </c>
      <c r="KI13" s="52">
        <f t="shared" si="41"/>
        <v>233588.087</v>
      </c>
      <c r="KJ13" s="52">
        <f t="shared" si="41"/>
        <v>187338.58899999998</v>
      </c>
      <c r="KK13" s="52">
        <f t="shared" si="41"/>
        <v>188563.769</v>
      </c>
      <c r="KL13" s="52">
        <f t="shared" si="41"/>
        <v>182425.549</v>
      </c>
      <c r="KM13" s="52">
        <f t="shared" si="41"/>
        <v>180832.889</v>
      </c>
      <c r="KN13" s="52">
        <f t="shared" si="41"/>
        <v>155425.88800000001</v>
      </c>
      <c r="KO13" s="52">
        <f t="shared" si="41"/>
        <v>2070335.2649999999</v>
      </c>
      <c r="KP13" s="52">
        <f t="shared" si="41"/>
        <v>198708.367</v>
      </c>
      <c r="KQ13" s="52">
        <f t="shared" si="41"/>
        <v>105315.39199999999</v>
      </c>
      <c r="KR13" s="52">
        <f t="shared" si="41"/>
        <v>161533.139</v>
      </c>
      <c r="KS13" s="52">
        <f t="shared" si="41"/>
        <v>155360.598</v>
      </c>
      <c r="KT13" s="52">
        <f t="shared" si="41"/>
        <v>211391.541</v>
      </c>
      <c r="KU13" s="52">
        <f t="shared" si="41"/>
        <v>129401.651</v>
      </c>
      <c r="KV13" s="52">
        <f t="shared" si="41"/>
        <v>182446.71099999998</v>
      </c>
      <c r="KW13" s="52">
        <f t="shared" si="41"/>
        <v>195205.97899999999</v>
      </c>
      <c r="KX13" s="52">
        <f t="shared" si="41"/>
        <v>131531.984</v>
      </c>
      <c r="KY13" s="52">
        <f t="shared" si="41"/>
        <v>254740.43700000001</v>
      </c>
      <c r="KZ13" s="52">
        <f t="shared" si="41"/>
        <v>94772.607999999993</v>
      </c>
      <c r="LA13" s="52">
        <f t="shared" si="41"/>
        <v>162228.66800000001</v>
      </c>
      <c r="LB13" s="52">
        <f t="shared" si="41"/>
        <v>1982637.0749999997</v>
      </c>
      <c r="LC13" s="52">
        <f t="shared" si="41"/>
        <v>168816.92600000001</v>
      </c>
      <c r="LD13" s="52">
        <f t="shared" si="41"/>
        <v>160845.45299999998</v>
      </c>
      <c r="LE13" s="52">
        <f t="shared" si="41"/>
        <v>218198.389</v>
      </c>
      <c r="LF13" s="52">
        <f t="shared" si="41"/>
        <v>147436.86499999999</v>
      </c>
      <c r="LG13" s="52">
        <f t="shared" si="41"/>
        <v>158527.133</v>
      </c>
      <c r="LH13" s="52">
        <f t="shared" si="41"/>
        <v>208274.622</v>
      </c>
      <c r="LI13" s="52">
        <f t="shared" si="41"/>
        <v>189726.984</v>
      </c>
      <c r="LJ13" s="52">
        <f t="shared" si="41"/>
        <v>215329.70500000002</v>
      </c>
      <c r="LK13" s="52">
        <f t="shared" si="41"/>
        <v>169905.07799999998</v>
      </c>
      <c r="LL13" s="52">
        <f t="shared" si="41"/>
        <v>194390.23699999999</v>
      </c>
      <c r="LM13" s="52">
        <f t="shared" si="41"/>
        <v>115162.74399999999</v>
      </c>
      <c r="LN13" s="52">
        <f t="shared" si="41"/>
        <v>128544.226</v>
      </c>
      <c r="LO13" s="52">
        <f t="shared" si="41"/>
        <v>2075158.3620000004</v>
      </c>
    </row>
    <row r="14" spans="1:327" ht="15" customHeight="1">
      <c r="A14" s="262"/>
      <c r="B14" s="31" t="s">
        <v>39</v>
      </c>
      <c r="C14" s="64">
        <v>4600</v>
      </c>
      <c r="D14" s="64">
        <v>4600</v>
      </c>
      <c r="E14" s="64">
        <v>8600</v>
      </c>
      <c r="F14" s="64">
        <v>21500</v>
      </c>
      <c r="G14" s="64"/>
      <c r="H14" s="64">
        <v>17000</v>
      </c>
      <c r="I14" s="64">
        <v>5000</v>
      </c>
      <c r="J14" s="64">
        <v>11000</v>
      </c>
      <c r="K14" s="64">
        <v>10000</v>
      </c>
      <c r="L14" s="64">
        <v>5000</v>
      </c>
      <c r="M14" s="64">
        <v>14885</v>
      </c>
      <c r="N14" s="64">
        <v>7967</v>
      </c>
      <c r="O14" s="65">
        <v>110152</v>
      </c>
      <c r="P14" s="63"/>
      <c r="Q14" s="64">
        <v>12004</v>
      </c>
      <c r="R14" s="64">
        <v>10956</v>
      </c>
      <c r="S14" s="64">
        <v>10960</v>
      </c>
      <c r="T14" s="64">
        <v>6701</v>
      </c>
      <c r="U14" s="64">
        <v>11890</v>
      </c>
      <c r="V14" s="64">
        <v>16006</v>
      </c>
      <c r="W14" s="64">
        <v>8350</v>
      </c>
      <c r="X14" s="64">
        <v>10500</v>
      </c>
      <c r="Y14" s="64">
        <v>4463</v>
      </c>
      <c r="Z14" s="64">
        <v>12700</v>
      </c>
      <c r="AA14" s="63"/>
      <c r="AB14" s="66">
        <v>104530</v>
      </c>
      <c r="AC14" s="67">
        <v>10651</v>
      </c>
      <c r="AD14" s="67">
        <v>9064</v>
      </c>
      <c r="AE14" s="194"/>
      <c r="AF14" s="67">
        <v>6997</v>
      </c>
      <c r="AG14" s="67">
        <v>16620</v>
      </c>
      <c r="AH14" s="67">
        <v>6495</v>
      </c>
      <c r="AI14" s="67">
        <v>9808</v>
      </c>
      <c r="AJ14" s="67">
        <v>21372</v>
      </c>
      <c r="AK14" s="67">
        <v>6000</v>
      </c>
      <c r="AL14" s="67">
        <v>10469</v>
      </c>
      <c r="AM14" s="194"/>
      <c r="AN14" s="67">
        <v>10978</v>
      </c>
      <c r="AO14" s="68">
        <v>108454</v>
      </c>
      <c r="AP14" s="69">
        <v>10979</v>
      </c>
      <c r="AQ14" s="69">
        <v>6000</v>
      </c>
      <c r="AR14" s="197"/>
      <c r="AS14" s="69">
        <v>10972</v>
      </c>
      <c r="AT14" s="69">
        <v>11500</v>
      </c>
      <c r="AU14" s="69">
        <v>4700</v>
      </c>
      <c r="AV14" s="69">
        <v>8927</v>
      </c>
      <c r="AW14" s="69">
        <v>19667</v>
      </c>
      <c r="AX14" s="69">
        <v>9000</v>
      </c>
      <c r="AY14" s="69">
        <v>2000</v>
      </c>
      <c r="AZ14" s="69">
        <v>8915</v>
      </c>
      <c r="BA14" s="69">
        <v>4600</v>
      </c>
      <c r="BB14" s="70">
        <v>97260</v>
      </c>
      <c r="BC14" s="71">
        <v>4600</v>
      </c>
      <c r="BD14" s="71">
        <v>11800</v>
      </c>
      <c r="BE14" s="71">
        <v>8934</v>
      </c>
      <c r="BF14" s="71">
        <v>19307</v>
      </c>
      <c r="BG14" s="71">
        <v>10081</v>
      </c>
      <c r="BH14" s="71">
        <v>8404</v>
      </c>
      <c r="BI14" s="71">
        <v>6880</v>
      </c>
      <c r="BJ14" s="71">
        <v>6299</v>
      </c>
      <c r="BK14" s="71">
        <v>14500</v>
      </c>
      <c r="BL14" s="71">
        <v>19000</v>
      </c>
      <c r="BM14" s="71">
        <v>23951</v>
      </c>
      <c r="BN14" s="71">
        <v>11947</v>
      </c>
      <c r="BO14" s="72">
        <v>145703</v>
      </c>
      <c r="BP14" s="94">
        <v>0</v>
      </c>
      <c r="BQ14" s="69">
        <v>14400</v>
      </c>
      <c r="BR14" s="69">
        <v>5729</v>
      </c>
      <c r="BS14" s="69">
        <v>24100</v>
      </c>
      <c r="BT14" s="69">
        <v>6600</v>
      </c>
      <c r="BU14" s="94">
        <v>0</v>
      </c>
      <c r="BV14" s="69">
        <v>20000</v>
      </c>
      <c r="BW14" s="69">
        <v>13600</v>
      </c>
      <c r="BX14" s="94">
        <v>0</v>
      </c>
      <c r="BY14" s="69">
        <v>16452</v>
      </c>
      <c r="BZ14" s="69">
        <v>10600</v>
      </c>
      <c r="CA14" s="69">
        <v>11960</v>
      </c>
      <c r="CB14" s="69">
        <v>123441</v>
      </c>
      <c r="CC14" s="198">
        <v>0</v>
      </c>
      <c r="CD14" s="69">
        <v>15422</v>
      </c>
      <c r="CE14" s="198">
        <v>0</v>
      </c>
      <c r="CF14" s="198">
        <v>0</v>
      </c>
      <c r="CG14" s="69">
        <v>6989</v>
      </c>
      <c r="CH14" s="69">
        <v>21638</v>
      </c>
      <c r="CI14" s="198">
        <v>0</v>
      </c>
      <c r="CJ14" s="69">
        <v>20461</v>
      </c>
      <c r="CK14" s="69">
        <v>19938</v>
      </c>
      <c r="CL14" s="198">
        <v>0</v>
      </c>
      <c r="CM14" s="69">
        <v>20960</v>
      </c>
      <c r="CN14" s="198">
        <v>0</v>
      </c>
      <c r="CO14" s="70">
        <v>105408</v>
      </c>
      <c r="CP14" s="93">
        <v>0</v>
      </c>
      <c r="CQ14" s="94">
        <v>18304</v>
      </c>
      <c r="CR14" s="94">
        <v>15700</v>
      </c>
      <c r="CS14" s="94">
        <v>0</v>
      </c>
      <c r="CT14" s="94">
        <v>28300</v>
      </c>
      <c r="CU14" s="94">
        <v>0</v>
      </c>
      <c r="CV14" s="94">
        <v>0</v>
      </c>
      <c r="CW14" s="94">
        <v>21909</v>
      </c>
      <c r="CX14" s="94">
        <v>0</v>
      </c>
      <c r="CY14" s="69">
        <v>21996</v>
      </c>
      <c r="CZ14" s="94">
        <v>0</v>
      </c>
      <c r="DA14" s="94">
        <v>19991</v>
      </c>
      <c r="DB14" s="34">
        <f t="shared" ref="DB14:DB26" si="42">SUM(CP14:DA14)</f>
        <v>126200</v>
      </c>
      <c r="DC14" s="94">
        <v>0</v>
      </c>
      <c r="DD14" s="94">
        <v>21812</v>
      </c>
      <c r="DE14" s="94">
        <v>0</v>
      </c>
      <c r="DF14" s="94">
        <v>0</v>
      </c>
      <c r="DG14" s="94">
        <v>21978</v>
      </c>
      <c r="DH14" s="94">
        <v>0</v>
      </c>
      <c r="DI14" s="94">
        <v>17953</v>
      </c>
      <c r="DJ14" s="94">
        <v>20169</v>
      </c>
      <c r="DK14" s="94">
        <v>0</v>
      </c>
      <c r="DL14" s="94">
        <v>20303</v>
      </c>
      <c r="DM14" s="94">
        <v>0</v>
      </c>
      <c r="DN14" s="94">
        <v>21822</v>
      </c>
      <c r="DO14" s="34">
        <f t="shared" ref="DO14:DO26" si="43">SUM(DC14:DN14)</f>
        <v>124037</v>
      </c>
      <c r="DP14" s="32">
        <v>0</v>
      </c>
      <c r="DQ14" s="32">
        <v>10540</v>
      </c>
      <c r="DR14" s="32">
        <v>18041</v>
      </c>
      <c r="DS14" s="32">
        <v>0</v>
      </c>
      <c r="DT14" s="32">
        <v>12441</v>
      </c>
      <c r="DU14" s="32">
        <v>23086</v>
      </c>
      <c r="DV14" s="33">
        <v>7000</v>
      </c>
      <c r="DW14" s="32">
        <v>0</v>
      </c>
      <c r="DX14" s="32">
        <v>22880</v>
      </c>
      <c r="DY14" s="32">
        <v>0</v>
      </c>
      <c r="DZ14" s="32">
        <v>19937</v>
      </c>
      <c r="EA14" s="32">
        <v>0</v>
      </c>
      <c r="EB14" s="34">
        <f t="shared" ref="EB14:EB23" si="44">SUM(DP14:EA14)</f>
        <v>113925</v>
      </c>
      <c r="EC14" s="32">
        <v>19310</v>
      </c>
      <c r="ED14" s="32">
        <v>0</v>
      </c>
      <c r="EE14" s="32">
        <v>19922</v>
      </c>
      <c r="EF14" s="32">
        <v>17000</v>
      </c>
      <c r="EG14" s="32">
        <v>21837</v>
      </c>
      <c r="EH14" s="32">
        <v>0</v>
      </c>
      <c r="EI14" s="33">
        <v>12907</v>
      </c>
      <c r="EJ14" s="32">
        <v>19869</v>
      </c>
      <c r="EK14" s="32">
        <v>19790</v>
      </c>
      <c r="EL14" s="32">
        <v>0</v>
      </c>
      <c r="EM14" s="32">
        <v>22938</v>
      </c>
      <c r="EN14" s="32">
        <v>0</v>
      </c>
      <c r="EO14" s="34">
        <f t="shared" ref="EO14:EO23" si="45">SUM(EC14:EN14)</f>
        <v>153573</v>
      </c>
      <c r="EP14" s="32">
        <v>15000</v>
      </c>
      <c r="EQ14" s="32">
        <v>0</v>
      </c>
      <c r="ER14" s="32">
        <v>0</v>
      </c>
      <c r="ES14" s="32">
        <v>22843</v>
      </c>
      <c r="ET14" s="32">
        <v>0</v>
      </c>
      <c r="EU14" s="32">
        <v>18756</v>
      </c>
      <c r="EV14" s="33">
        <v>0</v>
      </c>
      <c r="EW14" s="32">
        <v>0</v>
      </c>
      <c r="EX14" s="32">
        <v>15757</v>
      </c>
      <c r="EY14" s="32">
        <v>9387.6610000000001</v>
      </c>
      <c r="EZ14" s="32">
        <v>12600</v>
      </c>
      <c r="FA14" s="32">
        <v>0</v>
      </c>
      <c r="FB14" s="34">
        <f t="shared" ref="FB14:FB23" si="46">SUM(EP14:FA14)</f>
        <v>94343.660999999993</v>
      </c>
      <c r="FC14" s="32">
        <v>6722.0780000000004</v>
      </c>
      <c r="FD14" s="32">
        <v>0</v>
      </c>
      <c r="FE14" s="32">
        <v>16834.054</v>
      </c>
      <c r="FF14" s="32">
        <v>14846.701999999999</v>
      </c>
      <c r="FG14" s="32">
        <v>0</v>
      </c>
      <c r="FH14" s="32">
        <v>16424.189999999999</v>
      </c>
      <c r="FI14" s="33">
        <v>16911.823</v>
      </c>
      <c r="FJ14" s="32">
        <v>17824.484</v>
      </c>
      <c r="FK14" s="32">
        <v>0</v>
      </c>
      <c r="FL14" s="32">
        <v>20143.947</v>
      </c>
      <c r="FM14" s="32">
        <v>20018.226999999999</v>
      </c>
      <c r="FN14" s="32">
        <v>0</v>
      </c>
      <c r="FO14" s="34">
        <f t="shared" ref="FO14:FO23" si="47">SUM(FC14:FN14)</f>
        <v>129725.505</v>
      </c>
      <c r="FP14" s="32">
        <v>9679.2790000000005</v>
      </c>
      <c r="FQ14" s="32">
        <v>19899.547999999999</v>
      </c>
      <c r="FR14" s="32">
        <v>19866.465</v>
      </c>
      <c r="FS14" s="32">
        <v>55582.925999999999</v>
      </c>
      <c r="FT14" s="32">
        <v>0</v>
      </c>
      <c r="FU14" s="32">
        <v>0</v>
      </c>
      <c r="FV14" s="33">
        <v>19678.442999999999</v>
      </c>
      <c r="FW14" s="32">
        <v>19768.724999999999</v>
      </c>
      <c r="FX14" s="32">
        <v>19898.045999999998</v>
      </c>
      <c r="FY14" s="32">
        <v>20170.256000000001</v>
      </c>
      <c r="FZ14" s="32">
        <v>0</v>
      </c>
      <c r="GA14" s="32">
        <v>17885.550999999999</v>
      </c>
      <c r="GB14" s="34">
        <f t="shared" ref="GB14:GB23" si="48">SUM(FP14:GA14)</f>
        <v>202429.239</v>
      </c>
      <c r="GC14" s="32">
        <v>22420.383999999998</v>
      </c>
      <c r="GD14" s="32">
        <v>0</v>
      </c>
      <c r="GE14" s="32">
        <v>14799.43</v>
      </c>
      <c r="GF14" s="32">
        <v>0</v>
      </c>
      <c r="GG14" s="32">
        <v>15994.635</v>
      </c>
      <c r="GH14" s="32">
        <v>0</v>
      </c>
      <c r="GI14" s="33">
        <v>25839.694</v>
      </c>
      <c r="GJ14" s="32">
        <v>24250.276000000002</v>
      </c>
      <c r="GK14" s="32">
        <v>0</v>
      </c>
      <c r="GL14" s="32">
        <v>0</v>
      </c>
      <c r="GM14" s="32">
        <v>19737.633999999998</v>
      </c>
      <c r="GN14" s="32">
        <v>0</v>
      </c>
      <c r="GO14" s="34">
        <f t="shared" ref="GO14:GO23" si="49">SUM(GC14:GN14)</f>
        <v>123042.05299999999</v>
      </c>
      <c r="GP14" s="32">
        <v>19860.024000000001</v>
      </c>
      <c r="GQ14" s="32">
        <v>19767.732</v>
      </c>
      <c r="GR14" s="32">
        <v>18876</v>
      </c>
      <c r="GS14" s="32">
        <v>0</v>
      </c>
      <c r="GT14" s="32">
        <v>30219.29</v>
      </c>
      <c r="GU14" s="32">
        <v>0</v>
      </c>
      <c r="GV14" s="33">
        <v>27306</v>
      </c>
      <c r="GW14" s="32">
        <v>26738</v>
      </c>
      <c r="GX14" s="32">
        <v>25944</v>
      </c>
      <c r="GY14" s="32">
        <v>0</v>
      </c>
      <c r="GZ14" s="32">
        <v>37307</v>
      </c>
      <c r="HA14" s="32">
        <v>24932</v>
      </c>
      <c r="HB14" s="34">
        <f t="shared" ref="HB14:HB23" si="50">SUM(GP14:HA14)</f>
        <v>230950.046</v>
      </c>
      <c r="HC14" s="32">
        <v>0</v>
      </c>
      <c r="HD14" s="32">
        <v>26337</v>
      </c>
      <c r="HE14" s="32">
        <v>20322.647000000001</v>
      </c>
      <c r="HF14" s="32">
        <v>24116.268</v>
      </c>
      <c r="HG14" s="32">
        <v>0</v>
      </c>
      <c r="HH14" s="32">
        <v>20957.280999999999</v>
      </c>
      <c r="HI14" s="33">
        <v>19865.394</v>
      </c>
      <c r="HJ14" s="32">
        <v>19865.394</v>
      </c>
      <c r="HK14" s="32">
        <v>26399.901000000002</v>
      </c>
      <c r="HL14" s="32">
        <v>25828.878000000001</v>
      </c>
      <c r="HM14" s="32">
        <v>0</v>
      </c>
      <c r="HN14" s="32">
        <v>26154.671999999999</v>
      </c>
      <c r="HO14" s="146">
        <f t="shared" ref="HO14:HO23" si="51">SUM(HC14:HN14)</f>
        <v>209847.435</v>
      </c>
      <c r="HP14" s="32">
        <v>26410.749</v>
      </c>
      <c r="HQ14" s="32">
        <v>0</v>
      </c>
      <c r="HR14" s="32">
        <v>26440.501</v>
      </c>
      <c r="HS14" s="32">
        <v>0</v>
      </c>
      <c r="HT14" s="32">
        <v>26253.339</v>
      </c>
      <c r="HU14" s="32">
        <v>26373.994999999999</v>
      </c>
      <c r="HV14" s="33">
        <v>24966.906999999999</v>
      </c>
      <c r="HW14" s="32">
        <v>26337.507000000001</v>
      </c>
      <c r="HX14" s="32">
        <v>0</v>
      </c>
      <c r="HY14" s="32">
        <v>24877.248</v>
      </c>
      <c r="HZ14" s="32">
        <v>0</v>
      </c>
      <c r="IA14" s="32">
        <v>25676.649000000001</v>
      </c>
      <c r="IB14" s="34">
        <f t="shared" ref="IB14:IB23" si="52">SUM(HP14:IA14)</f>
        <v>207336.89500000002</v>
      </c>
      <c r="IC14" s="32">
        <v>26087.25</v>
      </c>
      <c r="ID14" s="32">
        <v>0</v>
      </c>
      <c r="IE14" s="32">
        <v>33252.959000000003</v>
      </c>
      <c r="IF14" s="32">
        <v>20323.84</v>
      </c>
      <c r="IG14" s="32">
        <v>24825.710999999999</v>
      </c>
      <c r="IH14" s="32">
        <v>24804.683000000001</v>
      </c>
      <c r="II14" s="33">
        <v>24839.226999999999</v>
      </c>
      <c r="IJ14" s="32">
        <v>26364.252</v>
      </c>
      <c r="IK14" s="32">
        <v>25943.866999999998</v>
      </c>
      <c r="IL14" s="32">
        <v>0</v>
      </c>
      <c r="IM14" s="32">
        <v>26245.571</v>
      </c>
      <c r="IN14" s="32">
        <v>26203.679</v>
      </c>
      <c r="IO14" s="34">
        <f t="shared" ref="IO14:IO23" si="53">SUM(IC14:IN14)</f>
        <v>258891.03899999999</v>
      </c>
      <c r="IP14" s="32">
        <v>26306.137999999999</v>
      </c>
      <c r="IQ14" s="32">
        <v>0</v>
      </c>
      <c r="IR14" s="32">
        <v>21336.056</v>
      </c>
      <c r="IS14" s="32">
        <v>24829.069</v>
      </c>
      <c r="IT14" s="32">
        <v>0</v>
      </c>
      <c r="IU14" s="32">
        <v>26332.357</v>
      </c>
      <c r="IV14" s="33">
        <v>20168.254000000001</v>
      </c>
      <c r="IW14" s="32">
        <v>46203.947999999997</v>
      </c>
      <c r="IX14" s="32">
        <v>18211.365000000002</v>
      </c>
      <c r="IY14" s="32">
        <v>24853.975999999999</v>
      </c>
      <c r="IZ14" s="32">
        <v>0</v>
      </c>
      <c r="JA14" s="32">
        <v>20859.543000000001</v>
      </c>
      <c r="JB14" s="34">
        <f t="shared" ref="JB14:JB23" si="54">SUM(IP14:JA14)</f>
        <v>229100.70600000001</v>
      </c>
      <c r="JC14" s="32">
        <v>25825.088</v>
      </c>
      <c r="JD14" s="32">
        <v>0</v>
      </c>
      <c r="JE14" s="32">
        <v>0</v>
      </c>
      <c r="JF14" s="32">
        <v>25833.225999999999</v>
      </c>
      <c r="JG14" s="32">
        <v>25806.651999999998</v>
      </c>
      <c r="JH14" s="32">
        <v>24896.338</v>
      </c>
      <c r="JI14" s="33">
        <v>24840.618999999999</v>
      </c>
      <c r="JJ14" s="32">
        <v>0</v>
      </c>
      <c r="JK14" s="32">
        <v>25779.206999999999</v>
      </c>
      <c r="JL14" s="32">
        <v>26366.327000000001</v>
      </c>
      <c r="JM14" s="32">
        <v>26090.233</v>
      </c>
      <c r="JN14" s="32">
        <v>0</v>
      </c>
      <c r="JO14" s="34">
        <f t="shared" ref="JO14:JO23" si="55">SUM(JC14:JN14)</f>
        <v>205437.69</v>
      </c>
      <c r="JP14" s="32">
        <v>22649.706999999999</v>
      </c>
      <c r="JQ14" s="32">
        <v>26302.089</v>
      </c>
      <c r="JR14" s="32">
        <v>0</v>
      </c>
      <c r="JS14" s="32">
        <v>26326.307000000001</v>
      </c>
      <c r="JT14" s="32">
        <v>26236.428</v>
      </c>
      <c r="JU14" s="32">
        <v>0</v>
      </c>
      <c r="JV14" s="33">
        <v>51272.396999999997</v>
      </c>
      <c r="JW14" s="32">
        <v>26332.625</v>
      </c>
      <c r="JX14" s="32">
        <v>12209.964</v>
      </c>
      <c r="JY14" s="32">
        <v>26324.100999999999</v>
      </c>
      <c r="JZ14" s="32">
        <v>0</v>
      </c>
      <c r="KA14" s="32">
        <v>26292.563999999998</v>
      </c>
      <c r="KB14" s="146">
        <f t="shared" ref="KB14:KB23" si="56">SUM(JP14:KA14)</f>
        <v>243946.18200000003</v>
      </c>
      <c r="KC14" s="32">
        <v>26252.249</v>
      </c>
      <c r="KD14" s="32">
        <v>26256.777999999998</v>
      </c>
      <c r="KE14" s="32">
        <v>0</v>
      </c>
      <c r="KF14" s="32">
        <v>26282.462</v>
      </c>
      <c r="KG14" s="32">
        <v>28794.748</v>
      </c>
      <c r="KH14" s="32">
        <v>23837.598000000002</v>
      </c>
      <c r="KI14" s="33">
        <v>26380.615000000002</v>
      </c>
      <c r="KJ14" s="32">
        <v>26350.884999999998</v>
      </c>
      <c r="KK14" s="32">
        <v>9891.1280000000006</v>
      </c>
      <c r="KL14" s="32">
        <v>22823.7</v>
      </c>
      <c r="KM14" s="32">
        <v>26406.01</v>
      </c>
      <c r="KN14" s="32">
        <v>26357.133999999998</v>
      </c>
      <c r="KO14" s="34">
        <f t="shared" ref="KO14:KO23" si="57">SUM(KC14:KN14)</f>
        <v>269633.30700000003</v>
      </c>
      <c r="KP14" s="32">
        <v>31275.557000000001</v>
      </c>
      <c r="KQ14" s="32">
        <v>0</v>
      </c>
      <c r="KR14" s="32">
        <v>24932.482</v>
      </c>
      <c r="KS14" s="32">
        <v>29804.548999999999</v>
      </c>
      <c r="KT14" s="32">
        <v>17807.883000000002</v>
      </c>
      <c r="KU14" s="32">
        <v>13921.921</v>
      </c>
      <c r="KV14" s="33">
        <v>27206.405999999999</v>
      </c>
      <c r="KW14" s="32">
        <v>32818.233999999997</v>
      </c>
      <c r="KX14" s="32">
        <v>27350.794999999998</v>
      </c>
      <c r="KY14" s="32">
        <v>31284.935000000001</v>
      </c>
      <c r="KZ14" s="32">
        <v>0</v>
      </c>
      <c r="LA14" s="32">
        <v>27359.163</v>
      </c>
      <c r="LB14" s="34">
        <f t="shared" ref="LB14:LB23" si="58">SUM(KP14:LA14)</f>
        <v>263761.92499999999</v>
      </c>
      <c r="LC14" s="32">
        <v>29741.918000000001</v>
      </c>
      <c r="LD14" s="32">
        <v>20868.208999999999</v>
      </c>
      <c r="LE14" s="32">
        <v>11886.749</v>
      </c>
      <c r="LF14" s="32">
        <v>19941.606</v>
      </c>
      <c r="LG14" s="32">
        <v>32735.986000000001</v>
      </c>
      <c r="LH14" s="32">
        <v>32389.688999999998</v>
      </c>
      <c r="LI14" s="33">
        <v>28111.146000000001</v>
      </c>
      <c r="LJ14" s="32">
        <v>19661.172999999999</v>
      </c>
      <c r="LK14" s="32">
        <v>9317.4950000000008</v>
      </c>
      <c r="LL14" s="32">
        <v>27839.951000000001</v>
      </c>
      <c r="LM14" s="32">
        <v>20154.150000000001</v>
      </c>
      <c r="LN14" s="32">
        <v>17834.871999999999</v>
      </c>
      <c r="LO14" s="34">
        <f t="shared" ref="LO14:LO23" si="59">SUM(LC14:LN14)</f>
        <v>270482.94400000002</v>
      </c>
    </row>
    <row r="15" spans="1:327" ht="23.25" thickBot="1">
      <c r="A15" s="262"/>
      <c r="B15" s="42" t="s">
        <v>40</v>
      </c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9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80"/>
      <c r="AC15" s="181"/>
      <c r="AD15" s="181"/>
      <c r="AE15" s="181"/>
      <c r="AF15" s="181"/>
      <c r="AG15" s="181"/>
      <c r="AH15" s="181"/>
      <c r="AI15" s="181"/>
      <c r="AJ15" s="181"/>
      <c r="AK15" s="181"/>
      <c r="AL15" s="181"/>
      <c r="AM15" s="181"/>
      <c r="AN15" s="181"/>
      <c r="AO15" s="169"/>
      <c r="AP15" s="181"/>
      <c r="AQ15" s="181"/>
      <c r="AR15" s="181"/>
      <c r="AS15" s="181"/>
      <c r="AT15" s="181"/>
      <c r="AU15" s="181"/>
      <c r="AV15" s="181"/>
      <c r="AW15" s="181"/>
      <c r="AX15" s="181"/>
      <c r="AY15" s="181"/>
      <c r="AZ15" s="181"/>
      <c r="BA15" s="181"/>
      <c r="BB15" s="169"/>
      <c r="BC15" s="181"/>
      <c r="BD15" s="181"/>
      <c r="BE15" s="181"/>
      <c r="BF15" s="181"/>
      <c r="BG15" s="181"/>
      <c r="BH15" s="181"/>
      <c r="BI15" s="181"/>
      <c r="BJ15" s="181"/>
      <c r="BK15" s="181"/>
      <c r="BL15" s="181"/>
      <c r="BM15" s="181"/>
      <c r="BN15" s="181"/>
      <c r="BO15" s="169"/>
      <c r="BP15" s="109"/>
      <c r="BQ15" s="181"/>
      <c r="BR15" s="181"/>
      <c r="BS15" s="181"/>
      <c r="BT15" s="181"/>
      <c r="BU15" s="109"/>
      <c r="BV15" s="181"/>
      <c r="BW15" s="181"/>
      <c r="BX15" s="109"/>
      <c r="BY15" s="181"/>
      <c r="BZ15" s="181"/>
      <c r="CA15" s="181"/>
      <c r="CB15" s="181"/>
      <c r="CC15" s="179"/>
      <c r="CD15" s="181"/>
      <c r="CE15" s="179"/>
      <c r="CF15" s="179"/>
      <c r="CG15" s="181"/>
      <c r="CH15" s="181"/>
      <c r="CI15" s="179"/>
      <c r="CJ15" s="181"/>
      <c r="CK15" s="181"/>
      <c r="CL15" s="179"/>
      <c r="CM15" s="181"/>
      <c r="CN15" s="179"/>
      <c r="CO15" s="169"/>
      <c r="CP15" s="97">
        <v>583</v>
      </c>
      <c r="CQ15" s="98">
        <v>626</v>
      </c>
      <c r="CR15" s="98">
        <v>0</v>
      </c>
      <c r="CS15" s="98">
        <v>0</v>
      </c>
      <c r="CT15" s="98">
        <v>150</v>
      </c>
      <c r="CU15" s="98">
        <v>300</v>
      </c>
      <c r="CV15" s="98">
        <v>0</v>
      </c>
      <c r="CW15" s="98">
        <v>580</v>
      </c>
      <c r="CX15" s="98">
        <v>0</v>
      </c>
      <c r="CY15" s="109"/>
      <c r="CZ15" s="98">
        <v>174</v>
      </c>
      <c r="DA15" s="98">
        <v>0</v>
      </c>
      <c r="DB15" s="41">
        <f t="shared" si="42"/>
        <v>2413</v>
      </c>
      <c r="DC15" s="98">
        <v>0</v>
      </c>
      <c r="DD15" s="98">
        <v>0</v>
      </c>
      <c r="DE15" s="98">
        <v>450</v>
      </c>
      <c r="DF15" s="98">
        <v>0</v>
      </c>
      <c r="DG15" s="98">
        <v>0</v>
      </c>
      <c r="DH15" s="98">
        <v>350</v>
      </c>
      <c r="DI15" s="98">
        <v>0</v>
      </c>
      <c r="DJ15" s="98">
        <v>0</v>
      </c>
      <c r="DK15" s="98">
        <v>0</v>
      </c>
      <c r="DL15" s="98">
        <v>0</v>
      </c>
      <c r="DM15" s="98">
        <v>196</v>
      </c>
      <c r="DN15" s="98">
        <v>0</v>
      </c>
      <c r="DO15" s="41">
        <f t="shared" si="43"/>
        <v>996</v>
      </c>
      <c r="DP15" s="39">
        <v>0</v>
      </c>
      <c r="DQ15" s="39">
        <v>300</v>
      </c>
      <c r="DR15" s="39">
        <v>0</v>
      </c>
      <c r="DS15" s="39">
        <v>0</v>
      </c>
      <c r="DT15" s="39">
        <v>0</v>
      </c>
      <c r="DU15" s="39">
        <v>676</v>
      </c>
      <c r="DV15" s="40">
        <v>0</v>
      </c>
      <c r="DW15" s="39">
        <v>313</v>
      </c>
      <c r="DX15" s="39">
        <v>623</v>
      </c>
      <c r="DY15" s="39">
        <v>0</v>
      </c>
      <c r="DZ15" s="39">
        <v>500</v>
      </c>
      <c r="EA15" s="39">
        <v>0</v>
      </c>
      <c r="EB15" s="41">
        <f t="shared" si="44"/>
        <v>2412</v>
      </c>
      <c r="EC15" s="39">
        <v>502</v>
      </c>
      <c r="ED15" s="39">
        <v>0</v>
      </c>
      <c r="EE15" s="39">
        <v>0</v>
      </c>
      <c r="EF15" s="39">
        <v>0</v>
      </c>
      <c r="EG15" s="39">
        <v>280</v>
      </c>
      <c r="EH15" s="39">
        <v>0</v>
      </c>
      <c r="EI15" s="40">
        <v>0</v>
      </c>
      <c r="EJ15" s="39">
        <v>0</v>
      </c>
      <c r="EK15" s="39">
        <v>279</v>
      </c>
      <c r="EL15" s="39">
        <v>0</v>
      </c>
      <c r="EM15" s="39">
        <v>502</v>
      </c>
      <c r="EN15" s="39">
        <v>0</v>
      </c>
      <c r="EO15" s="41">
        <f t="shared" si="45"/>
        <v>1563</v>
      </c>
      <c r="EP15" s="39">
        <v>0</v>
      </c>
      <c r="EQ15" s="39">
        <v>0</v>
      </c>
      <c r="ER15" s="39">
        <v>0</v>
      </c>
      <c r="ES15" s="39">
        <v>0</v>
      </c>
      <c r="ET15" s="39">
        <v>0</v>
      </c>
      <c r="EU15" s="39">
        <v>0</v>
      </c>
      <c r="EV15" s="40">
        <v>0</v>
      </c>
      <c r="EW15" s="39">
        <v>0</v>
      </c>
      <c r="EX15" s="39">
        <v>0</v>
      </c>
      <c r="EY15" s="39">
        <v>0</v>
      </c>
      <c r="EZ15" s="39">
        <v>0</v>
      </c>
      <c r="FA15" s="39">
        <v>0</v>
      </c>
      <c r="FB15" s="41">
        <f t="shared" si="46"/>
        <v>0</v>
      </c>
      <c r="FC15" s="39">
        <v>0</v>
      </c>
      <c r="FD15" s="39">
        <v>0</v>
      </c>
      <c r="FE15" s="39">
        <v>0</v>
      </c>
      <c r="FF15" s="39">
        <v>0</v>
      </c>
      <c r="FG15" s="39">
        <v>0</v>
      </c>
      <c r="FH15" s="39">
        <v>0</v>
      </c>
      <c r="FI15" s="40">
        <v>0</v>
      </c>
      <c r="FJ15" s="39">
        <v>0</v>
      </c>
      <c r="FK15" s="39">
        <v>0</v>
      </c>
      <c r="FL15" s="39">
        <v>0</v>
      </c>
      <c r="FM15" s="39">
        <v>0</v>
      </c>
      <c r="FN15" s="39">
        <v>0</v>
      </c>
      <c r="FO15" s="41">
        <f t="shared" si="47"/>
        <v>0</v>
      </c>
      <c r="FP15" s="39">
        <v>0</v>
      </c>
      <c r="FQ15" s="39">
        <v>0</v>
      </c>
      <c r="FR15" s="39">
        <v>0</v>
      </c>
      <c r="FS15" s="39">
        <v>0</v>
      </c>
      <c r="FT15" s="39">
        <v>0</v>
      </c>
      <c r="FU15" s="39">
        <v>0</v>
      </c>
      <c r="FV15" s="40">
        <v>0</v>
      </c>
      <c r="FW15" s="39">
        <v>0</v>
      </c>
      <c r="FX15" s="39">
        <v>0</v>
      </c>
      <c r="FY15" s="39">
        <v>0</v>
      </c>
      <c r="FZ15" s="39">
        <v>0</v>
      </c>
      <c r="GA15" s="39">
        <v>0</v>
      </c>
      <c r="GB15" s="41">
        <f t="shared" si="48"/>
        <v>0</v>
      </c>
      <c r="GC15" s="39">
        <v>0</v>
      </c>
      <c r="GD15" s="39">
        <v>0</v>
      </c>
      <c r="GE15" s="39">
        <v>0</v>
      </c>
      <c r="GF15" s="39">
        <v>0</v>
      </c>
      <c r="GG15" s="39">
        <v>0</v>
      </c>
      <c r="GH15" s="39">
        <v>0</v>
      </c>
      <c r="GI15" s="40">
        <v>0</v>
      </c>
      <c r="GJ15" s="39">
        <v>0</v>
      </c>
      <c r="GK15" s="39">
        <v>0</v>
      </c>
      <c r="GL15" s="39">
        <v>0</v>
      </c>
      <c r="GM15" s="39">
        <v>0</v>
      </c>
      <c r="GN15" s="39">
        <v>0</v>
      </c>
      <c r="GO15" s="41">
        <f t="shared" si="49"/>
        <v>0</v>
      </c>
      <c r="GP15" s="39">
        <v>0</v>
      </c>
      <c r="GQ15" s="39">
        <v>0</v>
      </c>
      <c r="GR15" s="39">
        <v>0</v>
      </c>
      <c r="GS15" s="39">
        <v>0</v>
      </c>
      <c r="GT15" s="39">
        <v>0</v>
      </c>
      <c r="GU15" s="39">
        <v>0</v>
      </c>
      <c r="GV15" s="40">
        <v>0</v>
      </c>
      <c r="GW15" s="39">
        <v>0</v>
      </c>
      <c r="GX15" s="39">
        <v>0</v>
      </c>
      <c r="GY15" s="39">
        <v>0</v>
      </c>
      <c r="GZ15" s="39">
        <v>0</v>
      </c>
      <c r="HA15" s="39">
        <v>0</v>
      </c>
      <c r="HB15" s="41">
        <f t="shared" si="50"/>
        <v>0</v>
      </c>
      <c r="HC15" s="39">
        <v>0</v>
      </c>
      <c r="HD15" s="39">
        <v>0</v>
      </c>
      <c r="HE15" s="39">
        <v>0</v>
      </c>
      <c r="HF15" s="39">
        <v>0</v>
      </c>
      <c r="HG15" s="39">
        <v>0</v>
      </c>
      <c r="HH15" s="39">
        <v>0</v>
      </c>
      <c r="HI15" s="40">
        <v>0</v>
      </c>
      <c r="HJ15" s="39">
        <v>0</v>
      </c>
      <c r="HK15" s="39">
        <v>0</v>
      </c>
      <c r="HL15" s="39">
        <v>0</v>
      </c>
      <c r="HM15" s="39">
        <v>0</v>
      </c>
      <c r="HN15" s="39">
        <v>0</v>
      </c>
      <c r="HO15" s="148">
        <f t="shared" si="51"/>
        <v>0</v>
      </c>
      <c r="HP15" s="35">
        <v>0</v>
      </c>
      <c r="HQ15" s="35">
        <v>0</v>
      </c>
      <c r="HR15" s="35">
        <v>0</v>
      </c>
      <c r="HS15" s="35">
        <v>0</v>
      </c>
      <c r="HT15" s="35">
        <v>0</v>
      </c>
      <c r="HU15" s="35">
        <v>0</v>
      </c>
      <c r="HV15" s="36">
        <v>0</v>
      </c>
      <c r="HW15" s="35">
        <v>0</v>
      </c>
      <c r="HX15" s="35">
        <v>0</v>
      </c>
      <c r="HY15" s="35">
        <v>0</v>
      </c>
      <c r="HZ15" s="35">
        <v>0</v>
      </c>
      <c r="IA15" s="35">
        <v>0</v>
      </c>
      <c r="IB15" s="41">
        <f t="shared" si="52"/>
        <v>0</v>
      </c>
      <c r="IC15" s="35">
        <v>0</v>
      </c>
      <c r="ID15" s="35">
        <v>0</v>
      </c>
      <c r="IE15" s="35">
        <v>0</v>
      </c>
      <c r="IF15" s="35">
        <v>0</v>
      </c>
      <c r="IG15" s="35">
        <v>0</v>
      </c>
      <c r="IH15" s="35">
        <v>0</v>
      </c>
      <c r="II15" s="36">
        <v>0</v>
      </c>
      <c r="IJ15" s="35">
        <v>0</v>
      </c>
      <c r="IK15" s="35">
        <v>0</v>
      </c>
      <c r="IL15" s="35">
        <v>0</v>
      </c>
      <c r="IM15" s="35">
        <v>0</v>
      </c>
      <c r="IN15" s="35">
        <v>0</v>
      </c>
      <c r="IO15" s="41">
        <f t="shared" si="53"/>
        <v>0</v>
      </c>
      <c r="IP15" s="39">
        <v>0</v>
      </c>
      <c r="IQ15" s="39">
        <v>0</v>
      </c>
      <c r="IR15" s="39">
        <v>0</v>
      </c>
      <c r="IS15" s="39">
        <v>0</v>
      </c>
      <c r="IT15" s="39">
        <v>0</v>
      </c>
      <c r="IU15" s="39">
        <v>0</v>
      </c>
      <c r="IV15" s="40">
        <v>0</v>
      </c>
      <c r="IW15" s="39">
        <v>0</v>
      </c>
      <c r="IX15" s="39">
        <v>0</v>
      </c>
      <c r="IY15" s="39">
        <v>0</v>
      </c>
      <c r="IZ15" s="39">
        <v>0</v>
      </c>
      <c r="JA15" s="39">
        <v>0</v>
      </c>
      <c r="JB15" s="41">
        <f t="shared" si="54"/>
        <v>0</v>
      </c>
      <c r="JC15" s="39">
        <v>0</v>
      </c>
      <c r="JD15" s="39">
        <v>0</v>
      </c>
      <c r="JE15" s="39">
        <v>0</v>
      </c>
      <c r="JF15" s="39">
        <v>0</v>
      </c>
      <c r="JG15" s="39">
        <v>0</v>
      </c>
      <c r="JH15" s="39">
        <v>0</v>
      </c>
      <c r="JI15" s="40">
        <v>0</v>
      </c>
      <c r="JJ15" s="39">
        <v>0</v>
      </c>
      <c r="JK15" s="39">
        <v>0</v>
      </c>
      <c r="JL15" s="39">
        <v>0</v>
      </c>
      <c r="JM15" s="39">
        <v>0</v>
      </c>
      <c r="JN15" s="39">
        <v>0</v>
      </c>
      <c r="JO15" s="41">
        <f t="shared" si="55"/>
        <v>0</v>
      </c>
      <c r="JP15" s="39">
        <v>0</v>
      </c>
      <c r="JQ15" s="39">
        <v>0</v>
      </c>
      <c r="JR15" s="39">
        <v>0</v>
      </c>
      <c r="JS15" s="39">
        <v>0</v>
      </c>
      <c r="JT15" s="39">
        <v>0</v>
      </c>
      <c r="JU15" s="39">
        <v>0</v>
      </c>
      <c r="JV15" s="40">
        <v>0</v>
      </c>
      <c r="JW15" s="39">
        <v>0</v>
      </c>
      <c r="JX15" s="39">
        <v>0</v>
      </c>
      <c r="JY15" s="39">
        <v>0</v>
      </c>
      <c r="JZ15" s="39">
        <v>0</v>
      </c>
      <c r="KA15" s="39">
        <v>0</v>
      </c>
      <c r="KB15" s="148">
        <f t="shared" si="56"/>
        <v>0</v>
      </c>
      <c r="KC15" s="39">
        <v>0</v>
      </c>
      <c r="KD15" s="39">
        <v>0</v>
      </c>
      <c r="KE15" s="39">
        <v>0</v>
      </c>
      <c r="KF15" s="39">
        <v>0</v>
      </c>
      <c r="KG15" s="39">
        <v>0</v>
      </c>
      <c r="KH15" s="39">
        <v>0</v>
      </c>
      <c r="KI15" s="40">
        <v>0</v>
      </c>
      <c r="KJ15" s="39">
        <v>0</v>
      </c>
      <c r="KK15" s="39">
        <v>0</v>
      </c>
      <c r="KL15" s="39">
        <v>0</v>
      </c>
      <c r="KM15" s="39">
        <v>0</v>
      </c>
      <c r="KN15" s="39">
        <v>0</v>
      </c>
      <c r="KO15" s="41">
        <f t="shared" si="57"/>
        <v>0</v>
      </c>
      <c r="KP15" s="39">
        <v>0</v>
      </c>
      <c r="KQ15" s="39">
        <v>0</v>
      </c>
      <c r="KR15" s="39">
        <v>0</v>
      </c>
      <c r="KS15" s="39">
        <v>0</v>
      </c>
      <c r="KT15" s="39">
        <v>0</v>
      </c>
      <c r="KU15" s="39">
        <v>0</v>
      </c>
      <c r="KV15" s="40">
        <v>0</v>
      </c>
      <c r="KW15" s="39">
        <v>0</v>
      </c>
      <c r="KX15" s="39">
        <v>0</v>
      </c>
      <c r="KY15" s="39">
        <v>0</v>
      </c>
      <c r="KZ15" s="39">
        <v>0</v>
      </c>
      <c r="LA15" s="39">
        <v>0</v>
      </c>
      <c r="LB15" s="41">
        <f t="shared" si="58"/>
        <v>0</v>
      </c>
      <c r="LC15" s="39">
        <v>0</v>
      </c>
      <c r="LD15" s="39">
        <v>0</v>
      </c>
      <c r="LE15" s="39">
        <v>0</v>
      </c>
      <c r="LF15" s="39">
        <v>0</v>
      </c>
      <c r="LG15" s="39">
        <v>0</v>
      </c>
      <c r="LH15" s="39">
        <v>0</v>
      </c>
      <c r="LI15" s="40">
        <v>0</v>
      </c>
      <c r="LJ15" s="39">
        <v>0</v>
      </c>
      <c r="LK15" s="39">
        <v>0</v>
      </c>
      <c r="LL15" s="39">
        <v>0</v>
      </c>
      <c r="LM15" s="39">
        <v>0</v>
      </c>
      <c r="LN15" s="39">
        <v>0</v>
      </c>
      <c r="LO15" s="41">
        <f t="shared" si="59"/>
        <v>0</v>
      </c>
    </row>
    <row r="16" spans="1:327" s="51" customFormat="1" ht="21.75" thickBot="1">
      <c r="A16" s="262"/>
      <c r="B16" s="49" t="s">
        <v>41</v>
      </c>
      <c r="C16" s="59">
        <v>4600</v>
      </c>
      <c r="D16" s="59">
        <v>4600</v>
      </c>
      <c r="E16" s="59">
        <v>8600</v>
      </c>
      <c r="F16" s="59">
        <v>21500</v>
      </c>
      <c r="G16" s="74"/>
      <c r="H16" s="59">
        <v>17000</v>
      </c>
      <c r="I16" s="59">
        <v>5000</v>
      </c>
      <c r="J16" s="59">
        <v>11000</v>
      </c>
      <c r="K16" s="59">
        <v>10000</v>
      </c>
      <c r="L16" s="59">
        <v>5000</v>
      </c>
      <c r="M16" s="59">
        <v>14885</v>
      </c>
      <c r="N16" s="59">
        <v>7967</v>
      </c>
      <c r="O16" s="60">
        <f>SUM(C16:N16)</f>
        <v>110152</v>
      </c>
      <c r="P16" s="75"/>
      <c r="Q16" s="60">
        <v>12004</v>
      </c>
      <c r="R16" s="60">
        <v>10956</v>
      </c>
      <c r="S16" s="60">
        <v>10960</v>
      </c>
      <c r="T16" s="60">
        <v>6701</v>
      </c>
      <c r="U16" s="60">
        <v>11890</v>
      </c>
      <c r="V16" s="60">
        <v>16006</v>
      </c>
      <c r="W16" s="60">
        <v>8350</v>
      </c>
      <c r="X16" s="60">
        <v>10500</v>
      </c>
      <c r="Y16" s="60">
        <v>4463</v>
      </c>
      <c r="Z16" s="60">
        <v>12700</v>
      </c>
      <c r="AA16" s="75"/>
      <c r="AB16" s="60">
        <f>SUM(P16:AA16)</f>
        <v>104530</v>
      </c>
      <c r="AC16" s="61">
        <v>10651</v>
      </c>
      <c r="AD16" s="61">
        <v>9064</v>
      </c>
      <c r="AE16" s="76"/>
      <c r="AF16" s="61">
        <v>6997</v>
      </c>
      <c r="AG16" s="61">
        <v>16620</v>
      </c>
      <c r="AH16" s="61">
        <v>6495</v>
      </c>
      <c r="AI16" s="61">
        <v>9808</v>
      </c>
      <c r="AJ16" s="61">
        <v>21372</v>
      </c>
      <c r="AK16" s="61">
        <v>6000</v>
      </c>
      <c r="AL16" s="61">
        <v>10469</v>
      </c>
      <c r="AM16" s="76"/>
      <c r="AN16" s="61">
        <v>10978</v>
      </c>
      <c r="AO16" s="61">
        <f>SUM(AC16:AN16)</f>
        <v>108454</v>
      </c>
      <c r="AP16" s="59">
        <v>10979</v>
      </c>
      <c r="AQ16" s="59">
        <v>6000</v>
      </c>
      <c r="AR16" s="74"/>
      <c r="AS16" s="59">
        <v>10972</v>
      </c>
      <c r="AT16" s="59">
        <v>11500</v>
      </c>
      <c r="AU16" s="59">
        <v>4700</v>
      </c>
      <c r="AV16" s="59">
        <v>8927</v>
      </c>
      <c r="AW16" s="59">
        <v>19667</v>
      </c>
      <c r="AX16" s="59">
        <v>9000</v>
      </c>
      <c r="AY16" s="59">
        <v>2000</v>
      </c>
      <c r="AZ16" s="59">
        <v>8915</v>
      </c>
      <c r="BA16" s="59">
        <v>4600</v>
      </c>
      <c r="BB16" s="59">
        <f>SUM(AP16:BA16)</f>
        <v>97260</v>
      </c>
      <c r="BC16" s="62">
        <v>4600</v>
      </c>
      <c r="BD16" s="62">
        <v>11800</v>
      </c>
      <c r="BE16" s="62">
        <v>8934</v>
      </c>
      <c r="BF16" s="62">
        <v>19307</v>
      </c>
      <c r="BG16" s="62">
        <v>10081</v>
      </c>
      <c r="BH16" s="62">
        <v>8404</v>
      </c>
      <c r="BI16" s="62">
        <v>6880</v>
      </c>
      <c r="BJ16" s="62">
        <v>6299</v>
      </c>
      <c r="BK16" s="62">
        <v>14500</v>
      </c>
      <c r="BL16" s="62">
        <v>19000</v>
      </c>
      <c r="BM16" s="62">
        <v>23951</v>
      </c>
      <c r="BN16" s="62">
        <v>11947</v>
      </c>
      <c r="BO16" s="62">
        <f>SUM(BC16:BN16)</f>
        <v>145703</v>
      </c>
      <c r="BP16" s="117">
        <f>SUM(BP14:BP15)</f>
        <v>0</v>
      </c>
      <c r="BQ16" s="59">
        <v>14400</v>
      </c>
      <c r="BR16" s="59">
        <v>5729</v>
      </c>
      <c r="BS16" s="59">
        <v>24100</v>
      </c>
      <c r="BT16" s="59">
        <v>6600</v>
      </c>
      <c r="BU16" s="117">
        <f>SUM(BU14:BU15)</f>
        <v>0</v>
      </c>
      <c r="BV16" s="59">
        <v>20000</v>
      </c>
      <c r="BW16" s="59">
        <v>13600</v>
      </c>
      <c r="BX16" s="117">
        <f>SUM(BX14:BX15)</f>
        <v>0</v>
      </c>
      <c r="BY16" s="59">
        <v>16452</v>
      </c>
      <c r="BZ16" s="59">
        <v>10600</v>
      </c>
      <c r="CA16" s="59">
        <v>11960</v>
      </c>
      <c r="CB16" s="59">
        <f>SUM(BP16:CA16)</f>
        <v>123441</v>
      </c>
      <c r="CC16" s="199">
        <f>SUM(CC14:CC15)</f>
        <v>0</v>
      </c>
      <c r="CD16" s="59">
        <v>15422</v>
      </c>
      <c r="CE16" s="199">
        <f t="shared" ref="CE16:CF16" si="60">SUM(CE14:CE15)</f>
        <v>0</v>
      </c>
      <c r="CF16" s="199">
        <f t="shared" si="60"/>
        <v>0</v>
      </c>
      <c r="CG16" s="59">
        <v>6989</v>
      </c>
      <c r="CH16" s="59">
        <v>21638</v>
      </c>
      <c r="CI16" s="199">
        <f>SUM(CI14:CI15)</f>
        <v>0</v>
      </c>
      <c r="CJ16" s="59">
        <v>20461</v>
      </c>
      <c r="CK16" s="59">
        <v>19938</v>
      </c>
      <c r="CL16" s="199">
        <f>SUM(CL14:CL15)</f>
        <v>0</v>
      </c>
      <c r="CM16" s="59">
        <v>20960</v>
      </c>
      <c r="CN16" s="199">
        <f>SUM(CN14:CN15)</f>
        <v>0</v>
      </c>
      <c r="CO16" s="59">
        <f>SUM(CC16:CN16)</f>
        <v>105408</v>
      </c>
      <c r="CP16" s="92">
        <f>SUM(CP14:CP15)</f>
        <v>583</v>
      </c>
      <c r="CQ16" s="92">
        <f t="shared" ref="CQ16:DC16" si="61">SUM(CQ14:CQ15)</f>
        <v>18930</v>
      </c>
      <c r="CR16" s="92">
        <f t="shared" si="61"/>
        <v>15700</v>
      </c>
      <c r="CS16" s="92">
        <f t="shared" si="61"/>
        <v>0</v>
      </c>
      <c r="CT16" s="92">
        <f t="shared" si="61"/>
        <v>28450</v>
      </c>
      <c r="CU16" s="92">
        <f t="shared" si="61"/>
        <v>300</v>
      </c>
      <c r="CV16" s="92">
        <f t="shared" si="61"/>
        <v>0</v>
      </c>
      <c r="CW16" s="92">
        <f t="shared" si="61"/>
        <v>22489</v>
      </c>
      <c r="CX16" s="92">
        <f t="shared" si="61"/>
        <v>0</v>
      </c>
      <c r="CY16" s="92">
        <f t="shared" si="61"/>
        <v>21996</v>
      </c>
      <c r="CZ16" s="92">
        <f t="shared" si="61"/>
        <v>174</v>
      </c>
      <c r="DA16" s="92">
        <f t="shared" si="61"/>
        <v>19991</v>
      </c>
      <c r="DB16" s="50">
        <f t="shared" si="42"/>
        <v>128613</v>
      </c>
      <c r="DC16" s="92">
        <f t="shared" si="61"/>
        <v>0</v>
      </c>
      <c r="DD16" s="92">
        <f t="shared" ref="DD16" si="62">SUM(DD14:DD15)</f>
        <v>21812</v>
      </c>
      <c r="DE16" s="92">
        <f t="shared" ref="DE16" si="63">SUM(DE14:DE15)</f>
        <v>450</v>
      </c>
      <c r="DF16" s="92">
        <f t="shared" ref="DF16" si="64">SUM(DF14:DF15)</f>
        <v>0</v>
      </c>
      <c r="DG16" s="92">
        <f t="shared" ref="DG16" si="65">SUM(DG14:DG15)</f>
        <v>21978</v>
      </c>
      <c r="DH16" s="92">
        <f t="shared" ref="DH16" si="66">SUM(DH14:DH15)</f>
        <v>350</v>
      </c>
      <c r="DI16" s="92">
        <f t="shared" ref="DI16" si="67">SUM(DI14:DI15)</f>
        <v>17953</v>
      </c>
      <c r="DJ16" s="92">
        <f t="shared" ref="DJ16" si="68">SUM(DJ14:DJ15)</f>
        <v>20169</v>
      </c>
      <c r="DK16" s="92">
        <f t="shared" ref="DK16" si="69">SUM(DK14:DK15)</f>
        <v>0</v>
      </c>
      <c r="DL16" s="92">
        <f t="shared" ref="DL16" si="70">SUM(DL14:DL15)</f>
        <v>20303</v>
      </c>
      <c r="DM16" s="92">
        <f t="shared" ref="DM16" si="71">SUM(DM14:DM15)</f>
        <v>196</v>
      </c>
      <c r="DN16" s="92">
        <f t="shared" ref="DN16" si="72">SUM(DN14:DN15)</f>
        <v>21822</v>
      </c>
      <c r="DO16" s="50">
        <f t="shared" si="43"/>
        <v>125033</v>
      </c>
      <c r="DP16" s="50">
        <f>SUM(DP14:DP15)</f>
        <v>0</v>
      </c>
      <c r="DQ16" s="50">
        <f t="shared" ref="DQ16" si="73">SUM(DQ14:DQ15)</f>
        <v>10840</v>
      </c>
      <c r="DR16" s="50">
        <f t="shared" ref="DR16" si="74">SUM(DR14:DR15)</f>
        <v>18041</v>
      </c>
      <c r="DS16" s="50">
        <f t="shared" ref="DS16" si="75">SUM(DS14:DS15)</f>
        <v>0</v>
      </c>
      <c r="DT16" s="50">
        <f t="shared" ref="DT16" si="76">SUM(DT14:DT15)</f>
        <v>12441</v>
      </c>
      <c r="DU16" s="50">
        <f t="shared" ref="DU16" si="77">SUM(DU14:DU15)</f>
        <v>23762</v>
      </c>
      <c r="DV16" s="50">
        <f t="shared" ref="DV16" si="78">SUM(DV14:DV15)</f>
        <v>7000</v>
      </c>
      <c r="DW16" s="50">
        <f t="shared" ref="DW16" si="79">SUM(DW14:DW15)</f>
        <v>313</v>
      </c>
      <c r="DX16" s="50">
        <f t="shared" ref="DX16" si="80">SUM(DX14:DX15)</f>
        <v>23503</v>
      </c>
      <c r="DY16" s="50">
        <f t="shared" ref="DY16" si="81">SUM(DY14:DY15)</f>
        <v>0</v>
      </c>
      <c r="DZ16" s="50">
        <f t="shared" ref="DZ16" si="82">SUM(DZ14:DZ15)</f>
        <v>20437</v>
      </c>
      <c r="EA16" s="50">
        <f t="shared" ref="EA16" si="83">SUM(EA14:EA15)</f>
        <v>0</v>
      </c>
      <c r="EB16" s="50">
        <f t="shared" si="44"/>
        <v>116337</v>
      </c>
      <c r="EC16" s="50">
        <f>SUM(EC14:EC15)</f>
        <v>19812</v>
      </c>
      <c r="ED16" s="50">
        <f t="shared" ref="ED16" si="84">SUM(ED14:ED15)</f>
        <v>0</v>
      </c>
      <c r="EE16" s="50">
        <f t="shared" ref="EE16" si="85">SUM(EE14:EE15)</f>
        <v>19922</v>
      </c>
      <c r="EF16" s="50">
        <f t="shared" ref="EF16" si="86">SUM(EF14:EF15)</f>
        <v>17000</v>
      </c>
      <c r="EG16" s="50">
        <f t="shared" ref="EG16" si="87">SUM(EG14:EG15)</f>
        <v>22117</v>
      </c>
      <c r="EH16" s="50">
        <f t="shared" ref="EH16" si="88">SUM(EH14:EH15)</f>
        <v>0</v>
      </c>
      <c r="EI16" s="50">
        <f t="shared" ref="EI16" si="89">SUM(EI14:EI15)</f>
        <v>12907</v>
      </c>
      <c r="EJ16" s="50">
        <f t="shared" ref="EJ16" si="90">SUM(EJ14:EJ15)</f>
        <v>19869</v>
      </c>
      <c r="EK16" s="50">
        <f t="shared" ref="EK16" si="91">SUM(EK14:EK15)</f>
        <v>20069</v>
      </c>
      <c r="EL16" s="50">
        <f t="shared" ref="EL16" si="92">SUM(EL14:EL15)</f>
        <v>0</v>
      </c>
      <c r="EM16" s="50">
        <f t="shared" ref="EM16" si="93">SUM(EM14:EM15)</f>
        <v>23440</v>
      </c>
      <c r="EN16" s="50">
        <f t="shared" ref="EN16" si="94">SUM(EN14:EN15)</f>
        <v>0</v>
      </c>
      <c r="EO16" s="50">
        <f t="shared" si="45"/>
        <v>155136</v>
      </c>
      <c r="EP16" s="50">
        <f>SUM(EP14:EP15)</f>
        <v>15000</v>
      </c>
      <c r="EQ16" s="50">
        <f t="shared" ref="EQ16" si="95">SUM(EQ14:EQ15)</f>
        <v>0</v>
      </c>
      <c r="ER16" s="50">
        <f t="shared" ref="ER16" si="96">SUM(ER14:ER15)</f>
        <v>0</v>
      </c>
      <c r="ES16" s="50">
        <f t="shared" ref="ES16" si="97">SUM(ES14:ES15)</f>
        <v>22843</v>
      </c>
      <c r="ET16" s="50">
        <f t="shared" ref="ET16" si="98">SUM(ET14:ET15)</f>
        <v>0</v>
      </c>
      <c r="EU16" s="50">
        <f t="shared" ref="EU16" si="99">SUM(EU14:EU15)</f>
        <v>18756</v>
      </c>
      <c r="EV16" s="50">
        <f t="shared" ref="EV16" si="100">SUM(EV14:EV15)</f>
        <v>0</v>
      </c>
      <c r="EW16" s="50">
        <f t="shared" ref="EW16" si="101">SUM(EW14:EW15)</f>
        <v>0</v>
      </c>
      <c r="EX16" s="50">
        <f t="shared" ref="EX16" si="102">SUM(EX14:EX15)</f>
        <v>15757</v>
      </c>
      <c r="EY16" s="50">
        <f t="shared" ref="EY16" si="103">SUM(EY14:EY15)</f>
        <v>9387.6610000000001</v>
      </c>
      <c r="EZ16" s="50">
        <f t="shared" ref="EZ16" si="104">SUM(EZ14:EZ15)</f>
        <v>12600</v>
      </c>
      <c r="FA16" s="50">
        <f t="shared" ref="FA16" si="105">SUM(FA14:FA15)</f>
        <v>0</v>
      </c>
      <c r="FB16" s="50">
        <f t="shared" si="46"/>
        <v>94343.660999999993</v>
      </c>
      <c r="FC16" s="50">
        <f>SUM(FC14:FC15)</f>
        <v>6722.0780000000004</v>
      </c>
      <c r="FD16" s="50">
        <f t="shared" ref="FD16" si="106">SUM(FD14:FD15)</f>
        <v>0</v>
      </c>
      <c r="FE16" s="50">
        <f t="shared" ref="FE16" si="107">SUM(FE14:FE15)</f>
        <v>16834.054</v>
      </c>
      <c r="FF16" s="50">
        <f t="shared" ref="FF16" si="108">SUM(FF14:FF15)</f>
        <v>14846.701999999999</v>
      </c>
      <c r="FG16" s="50">
        <f t="shared" ref="FG16" si="109">SUM(FG14:FG15)</f>
        <v>0</v>
      </c>
      <c r="FH16" s="50">
        <f t="shared" ref="FH16" si="110">SUM(FH14:FH15)</f>
        <v>16424.189999999999</v>
      </c>
      <c r="FI16" s="50">
        <f t="shared" ref="FI16" si="111">SUM(FI14:FI15)</f>
        <v>16911.823</v>
      </c>
      <c r="FJ16" s="50">
        <f t="shared" ref="FJ16" si="112">SUM(FJ14:FJ15)</f>
        <v>17824.484</v>
      </c>
      <c r="FK16" s="50">
        <f t="shared" ref="FK16" si="113">SUM(FK14:FK15)</f>
        <v>0</v>
      </c>
      <c r="FL16" s="50">
        <f t="shared" ref="FL16" si="114">SUM(FL14:FL15)</f>
        <v>20143.947</v>
      </c>
      <c r="FM16" s="50">
        <f t="shared" ref="FM16" si="115">SUM(FM14:FM15)</f>
        <v>20018.226999999999</v>
      </c>
      <c r="FN16" s="50">
        <f t="shared" ref="FN16" si="116">SUM(FN14:FN15)</f>
        <v>0</v>
      </c>
      <c r="FO16" s="50">
        <f t="shared" si="47"/>
        <v>129725.505</v>
      </c>
      <c r="FP16" s="50">
        <f>SUM(FP14:FP15)</f>
        <v>9679.2790000000005</v>
      </c>
      <c r="FQ16" s="50">
        <f t="shared" ref="FQ16" si="117">SUM(FQ14:FQ15)</f>
        <v>19899.547999999999</v>
      </c>
      <c r="FR16" s="50">
        <f t="shared" ref="FR16" si="118">SUM(FR14:FR15)</f>
        <v>19866.465</v>
      </c>
      <c r="FS16" s="50">
        <f t="shared" ref="FS16" si="119">SUM(FS14:FS15)</f>
        <v>55582.925999999999</v>
      </c>
      <c r="FT16" s="50">
        <f t="shared" ref="FT16" si="120">SUM(FT14:FT15)</f>
        <v>0</v>
      </c>
      <c r="FU16" s="50">
        <f t="shared" ref="FU16" si="121">SUM(FU14:FU15)</f>
        <v>0</v>
      </c>
      <c r="FV16" s="50">
        <f t="shared" ref="FV16" si="122">SUM(FV14:FV15)</f>
        <v>19678.442999999999</v>
      </c>
      <c r="FW16" s="50">
        <f t="shared" ref="FW16" si="123">SUM(FW14:FW15)</f>
        <v>19768.724999999999</v>
      </c>
      <c r="FX16" s="50">
        <f t="shared" ref="FX16" si="124">SUM(FX14:FX15)</f>
        <v>19898.045999999998</v>
      </c>
      <c r="FY16" s="50">
        <f t="shared" ref="FY16" si="125">SUM(FY14:FY15)</f>
        <v>20170.256000000001</v>
      </c>
      <c r="FZ16" s="50">
        <f t="shared" ref="FZ16" si="126">SUM(FZ14:FZ15)</f>
        <v>0</v>
      </c>
      <c r="GA16" s="50">
        <f t="shared" ref="GA16" si="127">SUM(GA14:GA15)</f>
        <v>17885.550999999999</v>
      </c>
      <c r="GB16" s="50">
        <f t="shared" si="48"/>
        <v>202429.239</v>
      </c>
      <c r="GC16" s="50">
        <f>SUM(GC14:GC15)</f>
        <v>22420.383999999998</v>
      </c>
      <c r="GD16" s="50">
        <f t="shared" ref="GD16" si="128">SUM(GD14:GD15)</f>
        <v>0</v>
      </c>
      <c r="GE16" s="50">
        <f t="shared" ref="GE16" si="129">SUM(GE14:GE15)</f>
        <v>14799.43</v>
      </c>
      <c r="GF16" s="50">
        <f t="shared" ref="GF16" si="130">SUM(GF14:GF15)</f>
        <v>0</v>
      </c>
      <c r="GG16" s="50">
        <f t="shared" ref="GG16" si="131">SUM(GG14:GG15)</f>
        <v>15994.635</v>
      </c>
      <c r="GH16" s="50">
        <f t="shared" ref="GH16" si="132">SUM(GH14:GH15)</f>
        <v>0</v>
      </c>
      <c r="GI16" s="50">
        <f t="shared" ref="GI16" si="133">SUM(GI14:GI15)</f>
        <v>25839.694</v>
      </c>
      <c r="GJ16" s="50">
        <f t="shared" ref="GJ16" si="134">SUM(GJ14:GJ15)</f>
        <v>24250.276000000002</v>
      </c>
      <c r="GK16" s="50">
        <f t="shared" ref="GK16" si="135">SUM(GK14:GK15)</f>
        <v>0</v>
      </c>
      <c r="GL16" s="50">
        <f t="shared" ref="GL16" si="136">SUM(GL14:GL15)</f>
        <v>0</v>
      </c>
      <c r="GM16" s="50">
        <f t="shared" ref="GM16" si="137">SUM(GM14:GM15)</f>
        <v>19737.633999999998</v>
      </c>
      <c r="GN16" s="50">
        <f t="shared" ref="GN16" si="138">SUM(GN14:GN15)</f>
        <v>0</v>
      </c>
      <c r="GO16" s="50">
        <f t="shared" si="49"/>
        <v>123042.05299999999</v>
      </c>
      <c r="GP16" s="50">
        <f>SUM(GP14:GP15)</f>
        <v>19860.024000000001</v>
      </c>
      <c r="GQ16" s="50">
        <f t="shared" ref="GQ16" si="139">SUM(GQ14:GQ15)</f>
        <v>19767.732</v>
      </c>
      <c r="GR16" s="50">
        <f t="shared" ref="GR16" si="140">SUM(GR14:GR15)</f>
        <v>18876</v>
      </c>
      <c r="GS16" s="50">
        <f t="shared" ref="GS16" si="141">SUM(GS14:GS15)</f>
        <v>0</v>
      </c>
      <c r="GT16" s="50">
        <f t="shared" ref="GT16" si="142">SUM(GT14:GT15)</f>
        <v>30219.29</v>
      </c>
      <c r="GU16" s="50">
        <f t="shared" ref="GU16" si="143">SUM(GU14:GU15)</f>
        <v>0</v>
      </c>
      <c r="GV16" s="50">
        <f t="shared" ref="GV16" si="144">SUM(GV14:GV15)</f>
        <v>27306</v>
      </c>
      <c r="GW16" s="50">
        <f t="shared" ref="GW16" si="145">SUM(GW14:GW15)</f>
        <v>26738</v>
      </c>
      <c r="GX16" s="50">
        <f t="shared" ref="GX16" si="146">SUM(GX14:GX15)</f>
        <v>25944</v>
      </c>
      <c r="GY16" s="50">
        <f t="shared" ref="GY16" si="147">SUM(GY14:GY15)</f>
        <v>0</v>
      </c>
      <c r="GZ16" s="50">
        <f t="shared" ref="GZ16" si="148">SUM(GZ14:GZ15)</f>
        <v>37307</v>
      </c>
      <c r="HA16" s="50">
        <f t="shared" ref="HA16" si="149">SUM(HA14:HA15)</f>
        <v>24932</v>
      </c>
      <c r="HB16" s="50">
        <f t="shared" si="50"/>
        <v>230950.046</v>
      </c>
      <c r="HC16" s="50">
        <f>SUM(HC14:HC15)</f>
        <v>0</v>
      </c>
      <c r="HD16" s="50">
        <f t="shared" ref="HD16" si="150">SUM(HD14:HD15)</f>
        <v>26337</v>
      </c>
      <c r="HE16" s="50">
        <f t="shared" ref="HE16" si="151">SUM(HE14:HE15)</f>
        <v>20322.647000000001</v>
      </c>
      <c r="HF16" s="50">
        <f t="shared" ref="HF16" si="152">SUM(HF14:HF15)</f>
        <v>24116.268</v>
      </c>
      <c r="HG16" s="50">
        <f t="shared" ref="HG16" si="153">SUM(HG14:HG15)</f>
        <v>0</v>
      </c>
      <c r="HH16" s="50">
        <f t="shared" ref="HH16" si="154">SUM(HH14:HH15)</f>
        <v>20957.280999999999</v>
      </c>
      <c r="HI16" s="50">
        <f t="shared" ref="HI16" si="155">SUM(HI14:HI15)</f>
        <v>19865.394</v>
      </c>
      <c r="HJ16" s="50">
        <f t="shared" ref="HJ16" si="156">SUM(HJ14:HJ15)</f>
        <v>19865.394</v>
      </c>
      <c r="HK16" s="50">
        <f t="shared" ref="HK16" si="157">SUM(HK14:HK15)</f>
        <v>26399.901000000002</v>
      </c>
      <c r="HL16" s="50">
        <f t="shared" ref="HL16" si="158">SUM(HL14:HL15)</f>
        <v>25828.878000000001</v>
      </c>
      <c r="HM16" s="50">
        <f t="shared" ref="HM16" si="159">SUM(HM14:HM15)</f>
        <v>0</v>
      </c>
      <c r="HN16" s="50">
        <f t="shared" ref="HN16" si="160">SUM(HN14:HN15)</f>
        <v>26154.671999999999</v>
      </c>
      <c r="HO16" s="149">
        <f t="shared" si="51"/>
        <v>209847.435</v>
      </c>
      <c r="HP16" s="50">
        <f>SUM(HP14:HP15)</f>
        <v>26410.749</v>
      </c>
      <c r="HQ16" s="50">
        <f t="shared" ref="HQ16" si="161">SUM(HQ14:HQ15)</f>
        <v>0</v>
      </c>
      <c r="HR16" s="50">
        <f t="shared" ref="HR16" si="162">SUM(HR14:HR15)</f>
        <v>26440.501</v>
      </c>
      <c r="HS16" s="50">
        <f t="shared" ref="HS16" si="163">SUM(HS14:HS15)</f>
        <v>0</v>
      </c>
      <c r="HT16" s="50">
        <f t="shared" ref="HT16" si="164">SUM(HT14:HT15)</f>
        <v>26253.339</v>
      </c>
      <c r="HU16" s="50">
        <f t="shared" ref="HU16" si="165">SUM(HU14:HU15)</f>
        <v>26373.994999999999</v>
      </c>
      <c r="HV16" s="50">
        <f t="shared" ref="HV16" si="166">SUM(HV14:HV15)</f>
        <v>24966.906999999999</v>
      </c>
      <c r="HW16" s="50">
        <f t="shared" ref="HW16" si="167">SUM(HW14:HW15)</f>
        <v>26337.507000000001</v>
      </c>
      <c r="HX16" s="50">
        <f t="shared" ref="HX16" si="168">SUM(HX14:HX15)</f>
        <v>0</v>
      </c>
      <c r="HY16" s="50">
        <f t="shared" ref="HY16" si="169">SUM(HY14:HY15)</f>
        <v>24877.248</v>
      </c>
      <c r="HZ16" s="50">
        <f t="shared" ref="HZ16" si="170">SUM(HZ14:HZ15)</f>
        <v>0</v>
      </c>
      <c r="IA16" s="50">
        <f t="shared" ref="IA16" si="171">SUM(IA14:IA15)</f>
        <v>25676.649000000001</v>
      </c>
      <c r="IB16" s="50">
        <f t="shared" si="52"/>
        <v>207336.89500000002</v>
      </c>
      <c r="IC16" s="50">
        <f>SUM(IC14:IC15)</f>
        <v>26087.25</v>
      </c>
      <c r="ID16" s="50">
        <f t="shared" ref="ID16" si="172">SUM(ID14:ID15)</f>
        <v>0</v>
      </c>
      <c r="IE16" s="50">
        <f t="shared" ref="IE16" si="173">SUM(IE14:IE15)</f>
        <v>33252.959000000003</v>
      </c>
      <c r="IF16" s="50">
        <f t="shared" ref="IF16" si="174">SUM(IF14:IF15)</f>
        <v>20323.84</v>
      </c>
      <c r="IG16" s="50">
        <f t="shared" ref="IG16" si="175">SUM(IG14:IG15)</f>
        <v>24825.710999999999</v>
      </c>
      <c r="IH16" s="50">
        <f t="shared" ref="IH16" si="176">SUM(IH14:IH15)</f>
        <v>24804.683000000001</v>
      </c>
      <c r="II16" s="50">
        <f t="shared" ref="II16" si="177">SUM(II14:II15)</f>
        <v>24839.226999999999</v>
      </c>
      <c r="IJ16" s="50">
        <f t="shared" ref="IJ16" si="178">SUM(IJ14:IJ15)</f>
        <v>26364.252</v>
      </c>
      <c r="IK16" s="50">
        <f t="shared" ref="IK16" si="179">SUM(IK14:IK15)</f>
        <v>25943.866999999998</v>
      </c>
      <c r="IL16" s="50">
        <f t="shared" ref="IL16" si="180">SUM(IL14:IL15)</f>
        <v>0</v>
      </c>
      <c r="IM16" s="50">
        <f t="shared" ref="IM16" si="181">SUM(IM14:IM15)</f>
        <v>26245.571</v>
      </c>
      <c r="IN16" s="50">
        <f t="shared" ref="IN16" si="182">SUM(IN14:IN15)</f>
        <v>26203.679</v>
      </c>
      <c r="IO16" s="50">
        <f t="shared" si="53"/>
        <v>258891.03899999999</v>
      </c>
      <c r="IP16" s="50">
        <f>SUM(IP14:IP15)</f>
        <v>26306.137999999999</v>
      </c>
      <c r="IQ16" s="50">
        <f t="shared" ref="IQ16" si="183">SUM(IQ14:IQ15)</f>
        <v>0</v>
      </c>
      <c r="IR16" s="50">
        <f t="shared" ref="IR16" si="184">SUM(IR14:IR15)</f>
        <v>21336.056</v>
      </c>
      <c r="IS16" s="50">
        <f t="shared" ref="IS16" si="185">SUM(IS14:IS15)</f>
        <v>24829.069</v>
      </c>
      <c r="IT16" s="50">
        <f t="shared" ref="IT16" si="186">SUM(IT14:IT15)</f>
        <v>0</v>
      </c>
      <c r="IU16" s="50">
        <f t="shared" ref="IU16" si="187">SUM(IU14:IU15)</f>
        <v>26332.357</v>
      </c>
      <c r="IV16" s="50">
        <f t="shared" ref="IV16" si="188">SUM(IV14:IV15)</f>
        <v>20168.254000000001</v>
      </c>
      <c r="IW16" s="50">
        <f t="shared" ref="IW16" si="189">SUM(IW14:IW15)</f>
        <v>46203.947999999997</v>
      </c>
      <c r="IX16" s="50">
        <f t="shared" ref="IX16" si="190">SUM(IX14:IX15)</f>
        <v>18211.365000000002</v>
      </c>
      <c r="IY16" s="50">
        <f t="shared" ref="IY16" si="191">SUM(IY14:IY15)</f>
        <v>24853.975999999999</v>
      </c>
      <c r="IZ16" s="50">
        <f t="shared" ref="IZ16" si="192">SUM(IZ14:IZ15)</f>
        <v>0</v>
      </c>
      <c r="JA16" s="50">
        <f t="shared" ref="JA16" si="193">SUM(JA14:JA15)</f>
        <v>20859.543000000001</v>
      </c>
      <c r="JB16" s="50">
        <f t="shared" si="54"/>
        <v>229100.70600000001</v>
      </c>
      <c r="JC16" s="50">
        <f>SUM(JC14:JC15)</f>
        <v>25825.088</v>
      </c>
      <c r="JD16" s="50">
        <f t="shared" ref="JD16" si="194">SUM(JD14:JD15)</f>
        <v>0</v>
      </c>
      <c r="JE16" s="50">
        <f t="shared" ref="JE16" si="195">SUM(JE14:JE15)</f>
        <v>0</v>
      </c>
      <c r="JF16" s="50">
        <f t="shared" ref="JF16" si="196">SUM(JF14:JF15)</f>
        <v>25833.225999999999</v>
      </c>
      <c r="JG16" s="50">
        <f t="shared" ref="JG16" si="197">SUM(JG14:JG15)</f>
        <v>25806.651999999998</v>
      </c>
      <c r="JH16" s="50">
        <f t="shared" ref="JH16" si="198">SUM(JH14:JH15)</f>
        <v>24896.338</v>
      </c>
      <c r="JI16" s="50">
        <f t="shared" ref="JI16" si="199">SUM(JI14:JI15)</f>
        <v>24840.618999999999</v>
      </c>
      <c r="JJ16" s="50">
        <f t="shared" ref="JJ16" si="200">SUM(JJ14:JJ15)</f>
        <v>0</v>
      </c>
      <c r="JK16" s="50">
        <f t="shared" ref="JK16" si="201">SUM(JK14:JK15)</f>
        <v>25779.206999999999</v>
      </c>
      <c r="JL16" s="50">
        <f t="shared" ref="JL16" si="202">SUM(JL14:JL15)</f>
        <v>26366.327000000001</v>
      </c>
      <c r="JM16" s="50">
        <f t="shared" ref="JM16" si="203">SUM(JM14:JM15)</f>
        <v>26090.233</v>
      </c>
      <c r="JN16" s="50">
        <f t="shared" ref="JN16" si="204">SUM(JN14:JN15)</f>
        <v>0</v>
      </c>
      <c r="JO16" s="50">
        <f t="shared" si="55"/>
        <v>205437.69</v>
      </c>
      <c r="JP16" s="50">
        <f>SUM(JP14:JP15)</f>
        <v>22649.706999999999</v>
      </c>
      <c r="JQ16" s="50">
        <f t="shared" ref="JQ16" si="205">SUM(JQ14:JQ15)</f>
        <v>26302.089</v>
      </c>
      <c r="JR16" s="50">
        <f t="shared" ref="JR16" si="206">SUM(JR14:JR15)</f>
        <v>0</v>
      </c>
      <c r="JS16" s="50">
        <f t="shared" ref="JS16" si="207">SUM(JS14:JS15)</f>
        <v>26326.307000000001</v>
      </c>
      <c r="JT16" s="50">
        <f t="shared" ref="JT16" si="208">SUM(JT14:JT15)</f>
        <v>26236.428</v>
      </c>
      <c r="JU16" s="50">
        <f t="shared" ref="JU16" si="209">SUM(JU14:JU15)</f>
        <v>0</v>
      </c>
      <c r="JV16" s="50">
        <f t="shared" ref="JV16" si="210">SUM(JV14:JV15)</f>
        <v>51272.396999999997</v>
      </c>
      <c r="JW16" s="50">
        <f t="shared" ref="JW16" si="211">SUM(JW14:JW15)</f>
        <v>26332.625</v>
      </c>
      <c r="JX16" s="50">
        <f t="shared" ref="JX16" si="212">SUM(JX14:JX15)</f>
        <v>12209.964</v>
      </c>
      <c r="JY16" s="50">
        <f t="shared" ref="JY16" si="213">SUM(JY14:JY15)</f>
        <v>26324.100999999999</v>
      </c>
      <c r="JZ16" s="50">
        <f t="shared" ref="JZ16" si="214">SUM(JZ14:JZ15)</f>
        <v>0</v>
      </c>
      <c r="KA16" s="50">
        <f t="shared" ref="KA16" si="215">SUM(KA14:KA15)</f>
        <v>26292.563999999998</v>
      </c>
      <c r="KB16" s="149">
        <f t="shared" si="56"/>
        <v>243946.18200000003</v>
      </c>
      <c r="KC16" s="50">
        <f>SUM(KC14:KC15)</f>
        <v>26252.249</v>
      </c>
      <c r="KD16" s="50">
        <f t="shared" ref="KD16" si="216">SUM(KD14:KD15)</f>
        <v>26256.777999999998</v>
      </c>
      <c r="KE16" s="50">
        <f t="shared" ref="KE16" si="217">SUM(KE14:KE15)</f>
        <v>0</v>
      </c>
      <c r="KF16" s="50">
        <f t="shared" ref="KF16" si="218">SUM(KF14:KF15)</f>
        <v>26282.462</v>
      </c>
      <c r="KG16" s="50">
        <f t="shared" ref="KG16" si="219">SUM(KG14:KG15)</f>
        <v>28794.748</v>
      </c>
      <c r="KH16" s="50">
        <f t="shared" ref="KH16" si="220">SUM(KH14:KH15)</f>
        <v>23837.598000000002</v>
      </c>
      <c r="KI16" s="50">
        <f t="shared" ref="KI16" si="221">SUM(KI14:KI15)</f>
        <v>26380.615000000002</v>
      </c>
      <c r="KJ16" s="50">
        <f t="shared" ref="KJ16" si="222">SUM(KJ14:KJ15)</f>
        <v>26350.884999999998</v>
      </c>
      <c r="KK16" s="50">
        <f t="shared" ref="KK16" si="223">SUM(KK14:KK15)</f>
        <v>9891.1280000000006</v>
      </c>
      <c r="KL16" s="50">
        <f t="shared" ref="KL16" si="224">SUM(KL14:KL15)</f>
        <v>22823.7</v>
      </c>
      <c r="KM16" s="50">
        <f t="shared" ref="KM16" si="225">SUM(KM14:KM15)</f>
        <v>26406.01</v>
      </c>
      <c r="KN16" s="50">
        <f t="shared" ref="KN16" si="226">SUM(KN14:KN15)</f>
        <v>26357.133999999998</v>
      </c>
      <c r="KO16" s="50">
        <f t="shared" si="57"/>
        <v>269633.30700000003</v>
      </c>
      <c r="KP16" s="50">
        <f>SUM(KP14:KP15)</f>
        <v>31275.557000000001</v>
      </c>
      <c r="KQ16" s="50">
        <f t="shared" ref="KQ16" si="227">SUM(KQ14:KQ15)</f>
        <v>0</v>
      </c>
      <c r="KR16" s="50">
        <f t="shared" ref="KR16" si="228">SUM(KR14:KR15)</f>
        <v>24932.482</v>
      </c>
      <c r="KS16" s="50">
        <f t="shared" ref="KS16" si="229">SUM(KS14:KS15)</f>
        <v>29804.548999999999</v>
      </c>
      <c r="KT16" s="50">
        <f t="shared" ref="KT16" si="230">SUM(KT14:KT15)</f>
        <v>17807.883000000002</v>
      </c>
      <c r="KU16" s="50">
        <f t="shared" ref="KU16" si="231">SUM(KU14:KU15)</f>
        <v>13921.921</v>
      </c>
      <c r="KV16" s="50">
        <f t="shared" ref="KV16" si="232">SUM(KV14:KV15)</f>
        <v>27206.405999999999</v>
      </c>
      <c r="KW16" s="50">
        <f t="shared" ref="KW16" si="233">SUM(KW14:KW15)</f>
        <v>32818.233999999997</v>
      </c>
      <c r="KX16" s="50">
        <f t="shared" ref="KX16" si="234">SUM(KX14:KX15)</f>
        <v>27350.794999999998</v>
      </c>
      <c r="KY16" s="50">
        <f t="shared" ref="KY16" si="235">SUM(KY14:KY15)</f>
        <v>31284.935000000001</v>
      </c>
      <c r="KZ16" s="50">
        <f t="shared" ref="KZ16" si="236">SUM(KZ14:KZ15)</f>
        <v>0</v>
      </c>
      <c r="LA16" s="50">
        <f t="shared" ref="LA16" si="237">SUM(LA14:LA15)</f>
        <v>27359.163</v>
      </c>
      <c r="LB16" s="50">
        <f t="shared" si="58"/>
        <v>263761.92499999999</v>
      </c>
      <c r="LC16" s="50">
        <f>SUM(LC14:LC15)</f>
        <v>29741.918000000001</v>
      </c>
      <c r="LD16" s="50">
        <f t="shared" ref="LD16" si="238">SUM(LD14:LD15)</f>
        <v>20868.208999999999</v>
      </c>
      <c r="LE16" s="50">
        <f t="shared" ref="LE16" si="239">SUM(LE14:LE15)</f>
        <v>11886.749</v>
      </c>
      <c r="LF16" s="50">
        <f t="shared" ref="LF16" si="240">SUM(LF14:LF15)</f>
        <v>19941.606</v>
      </c>
      <c r="LG16" s="50">
        <f t="shared" ref="LG16" si="241">SUM(LG14:LG15)</f>
        <v>32735.986000000001</v>
      </c>
      <c r="LH16" s="50">
        <f t="shared" ref="LH16" si="242">SUM(LH14:LH15)</f>
        <v>32389.688999999998</v>
      </c>
      <c r="LI16" s="50">
        <f t="shared" ref="LI16" si="243">SUM(LI14:LI15)</f>
        <v>28111.146000000001</v>
      </c>
      <c r="LJ16" s="50">
        <f t="shared" ref="LJ16" si="244">SUM(LJ14:LJ15)</f>
        <v>19661.172999999999</v>
      </c>
      <c r="LK16" s="50">
        <f t="shared" ref="LK16" si="245">SUM(LK14:LK15)</f>
        <v>9317.4950000000008</v>
      </c>
      <c r="LL16" s="50">
        <f t="shared" ref="LL16" si="246">SUM(LL14:LL15)</f>
        <v>27839.951000000001</v>
      </c>
      <c r="LM16" s="50">
        <f t="shared" ref="LM16" si="247">SUM(LM14:LM15)</f>
        <v>20154.150000000001</v>
      </c>
      <c r="LN16" s="50">
        <f t="shared" ref="LN16" si="248">SUM(LN14:LN15)</f>
        <v>17834.871999999999</v>
      </c>
      <c r="LO16" s="50">
        <f t="shared" si="59"/>
        <v>270482.94400000002</v>
      </c>
    </row>
    <row r="17" spans="1:327" ht="33.75">
      <c r="A17" s="262"/>
      <c r="B17" s="22" t="s">
        <v>79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70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82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70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AZ17" s="183"/>
      <c r="BA17" s="183"/>
      <c r="BB17" s="170"/>
      <c r="BC17" s="183"/>
      <c r="BD17" s="183"/>
      <c r="BE17" s="183"/>
      <c r="BF17" s="183"/>
      <c r="BG17" s="183"/>
      <c r="BH17" s="183"/>
      <c r="BI17" s="183"/>
      <c r="BJ17" s="183"/>
      <c r="BK17" s="183"/>
      <c r="BL17" s="183"/>
      <c r="BM17" s="183"/>
      <c r="BN17" s="183"/>
      <c r="BO17" s="170"/>
      <c r="BP17" s="183"/>
      <c r="BQ17" s="183"/>
      <c r="BR17" s="183"/>
      <c r="BS17" s="183"/>
      <c r="BT17" s="183"/>
      <c r="BU17" s="183"/>
      <c r="BV17" s="183"/>
      <c r="BW17" s="183"/>
      <c r="BX17" s="183"/>
      <c r="BY17" s="183"/>
      <c r="BZ17" s="183"/>
      <c r="CA17" s="183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70"/>
      <c r="CP17" s="99">
        <v>0</v>
      </c>
      <c r="CQ17" s="100">
        <v>0</v>
      </c>
      <c r="CR17" s="100">
        <v>0</v>
      </c>
      <c r="CS17" s="100">
        <v>0</v>
      </c>
      <c r="CT17" s="100">
        <v>0</v>
      </c>
      <c r="CU17" s="100">
        <v>0</v>
      </c>
      <c r="CV17" s="100">
        <v>0</v>
      </c>
      <c r="CW17" s="100">
        <v>0</v>
      </c>
      <c r="CX17" s="100">
        <v>51795</v>
      </c>
      <c r="CY17" s="110"/>
      <c r="CZ17" s="100">
        <v>0</v>
      </c>
      <c r="DA17" s="100">
        <v>38656</v>
      </c>
      <c r="DB17" s="34">
        <f t="shared" si="42"/>
        <v>90451</v>
      </c>
      <c r="DC17" s="100">
        <v>79391</v>
      </c>
      <c r="DD17" s="100">
        <v>25572</v>
      </c>
      <c r="DE17" s="100">
        <v>50000</v>
      </c>
      <c r="DF17" s="100">
        <v>9986</v>
      </c>
      <c r="DG17" s="100">
        <v>10000</v>
      </c>
      <c r="DH17" s="100">
        <v>4917</v>
      </c>
      <c r="DI17" s="100">
        <v>31264</v>
      </c>
      <c r="DJ17" s="100">
        <v>96110</v>
      </c>
      <c r="DK17" s="100">
        <v>28324</v>
      </c>
      <c r="DL17" s="100">
        <v>37810</v>
      </c>
      <c r="DM17" s="100">
        <v>36205</v>
      </c>
      <c r="DN17" s="100">
        <v>0</v>
      </c>
      <c r="DO17" s="34">
        <f t="shared" si="43"/>
        <v>409579</v>
      </c>
      <c r="DP17" s="33">
        <v>87237</v>
      </c>
      <c r="DQ17" s="33">
        <v>31000</v>
      </c>
      <c r="DR17" s="33">
        <v>27560</v>
      </c>
      <c r="DS17" s="33">
        <v>29694</v>
      </c>
      <c r="DT17" s="33">
        <v>27256</v>
      </c>
      <c r="DU17" s="33">
        <v>34000</v>
      </c>
      <c r="DV17" s="33">
        <v>9696</v>
      </c>
      <c r="DW17" s="33">
        <v>36251</v>
      </c>
      <c r="DX17" s="33">
        <v>31673</v>
      </c>
      <c r="DY17" s="33">
        <v>30104</v>
      </c>
      <c r="DZ17" s="33">
        <v>28095</v>
      </c>
      <c r="EA17" s="33">
        <v>10885</v>
      </c>
      <c r="EB17" s="34">
        <f t="shared" si="44"/>
        <v>383451</v>
      </c>
      <c r="EC17" s="33">
        <v>45633</v>
      </c>
      <c r="ED17" s="33">
        <v>8447</v>
      </c>
      <c r="EE17" s="33">
        <v>0</v>
      </c>
      <c r="EF17" s="33">
        <v>0</v>
      </c>
      <c r="EG17" s="33">
        <v>29021</v>
      </c>
      <c r="EH17" s="33">
        <v>7456</v>
      </c>
      <c r="EI17" s="33">
        <v>32921</v>
      </c>
      <c r="EJ17" s="33">
        <v>19667</v>
      </c>
      <c r="EK17" s="33">
        <v>3012</v>
      </c>
      <c r="EL17" s="33">
        <v>31181</v>
      </c>
      <c r="EM17" s="33">
        <v>0</v>
      </c>
      <c r="EN17" s="33">
        <v>53159</v>
      </c>
      <c r="EO17" s="34">
        <f t="shared" si="45"/>
        <v>230497</v>
      </c>
      <c r="EP17" s="33">
        <v>54928</v>
      </c>
      <c r="EQ17" s="33">
        <v>46500</v>
      </c>
      <c r="ER17" s="33">
        <v>8188</v>
      </c>
      <c r="ES17" s="33">
        <v>3796</v>
      </c>
      <c r="ET17" s="33">
        <v>23297</v>
      </c>
      <c r="EU17" s="33">
        <v>17274</v>
      </c>
      <c r="EV17" s="33">
        <v>0</v>
      </c>
      <c r="EW17" s="33">
        <v>0</v>
      </c>
      <c r="EX17" s="33">
        <v>27295</v>
      </c>
      <c r="EY17" s="33">
        <v>23560.613000000001</v>
      </c>
      <c r="EZ17" s="33">
        <v>4396.8050000000003</v>
      </c>
      <c r="FA17" s="33">
        <v>0</v>
      </c>
      <c r="FB17" s="34">
        <f t="shared" si="46"/>
        <v>209235.41800000001</v>
      </c>
      <c r="FC17" s="33">
        <v>4128.5349999999999</v>
      </c>
      <c r="FD17" s="33">
        <v>0</v>
      </c>
      <c r="FE17" s="33">
        <v>0</v>
      </c>
      <c r="FF17" s="33">
        <v>4382.38</v>
      </c>
      <c r="FG17" s="33">
        <v>0</v>
      </c>
      <c r="FH17" s="33">
        <v>2183.6840000000002</v>
      </c>
      <c r="FI17" s="33">
        <v>31355.313900000001</v>
      </c>
      <c r="FJ17" s="33">
        <v>3440.297</v>
      </c>
      <c r="FK17" s="33">
        <v>0</v>
      </c>
      <c r="FL17" s="33">
        <v>29346.981</v>
      </c>
      <c r="FM17" s="33">
        <v>5338.1350000000002</v>
      </c>
      <c r="FN17" s="33">
        <v>29958.57</v>
      </c>
      <c r="FO17" s="34">
        <f t="shared" si="47"/>
        <v>110133.8959</v>
      </c>
      <c r="FP17" s="33">
        <v>0</v>
      </c>
      <c r="FQ17" s="33">
        <v>0</v>
      </c>
      <c r="FR17" s="33">
        <v>6964.54</v>
      </c>
      <c r="FS17" s="33">
        <v>28746.057000000001</v>
      </c>
      <c r="FT17" s="33">
        <v>1484.325</v>
      </c>
      <c r="FU17" s="33">
        <v>5221.7740000000003</v>
      </c>
      <c r="FV17" s="33">
        <v>1600.0740000000001</v>
      </c>
      <c r="FW17" s="33">
        <v>1503.5530000000001</v>
      </c>
      <c r="FX17" s="33">
        <v>5836.1419999999998</v>
      </c>
      <c r="FY17" s="33">
        <v>3791.8339999999998</v>
      </c>
      <c r="FZ17" s="33">
        <v>7030.3130000000001</v>
      </c>
      <c r="GA17" s="33">
        <v>4209.8549999999996</v>
      </c>
      <c r="GB17" s="34">
        <f t="shared" si="48"/>
        <v>66388.467000000004</v>
      </c>
      <c r="GC17" s="33">
        <v>39603.974000000002</v>
      </c>
      <c r="GD17" s="33">
        <v>8106.9409999999998</v>
      </c>
      <c r="GE17" s="33">
        <v>9947.375</v>
      </c>
      <c r="GF17" s="33">
        <v>28562.741999999998</v>
      </c>
      <c r="GG17" s="33">
        <v>26312.013999999999</v>
      </c>
      <c r="GH17" s="33">
        <v>2736.3130000000001</v>
      </c>
      <c r="GI17" s="33">
        <v>27093.81</v>
      </c>
      <c r="GJ17" s="33">
        <v>11034.003000000001</v>
      </c>
      <c r="GK17" s="33">
        <v>19826.262999999999</v>
      </c>
      <c r="GL17" s="33">
        <v>9858.3089999999993</v>
      </c>
      <c r="GM17" s="33">
        <v>39021.874000000003</v>
      </c>
      <c r="GN17" s="33">
        <v>8233.5460000000003</v>
      </c>
      <c r="GO17" s="34">
        <f t="shared" si="49"/>
        <v>230337.16400000002</v>
      </c>
      <c r="GP17" s="33">
        <v>29034.878000000001</v>
      </c>
      <c r="GQ17" s="33">
        <v>7251.3590000000004</v>
      </c>
      <c r="GR17" s="33">
        <v>28721</v>
      </c>
      <c r="GS17" s="33">
        <v>3026</v>
      </c>
      <c r="GT17" s="33">
        <v>3171304</v>
      </c>
      <c r="GU17" s="33">
        <v>40549.705999999998</v>
      </c>
      <c r="GV17" s="33">
        <v>11428</v>
      </c>
      <c r="GW17" s="33">
        <v>48385</v>
      </c>
      <c r="GX17" s="33">
        <v>45492</v>
      </c>
      <c r="GY17" s="33">
        <v>16049.246999999999</v>
      </c>
      <c r="GZ17" s="33">
        <v>35082</v>
      </c>
      <c r="HA17" s="33">
        <v>54057</v>
      </c>
      <c r="HB17" s="34">
        <f t="shared" si="50"/>
        <v>3490380.19</v>
      </c>
      <c r="HC17" s="33">
        <v>57792</v>
      </c>
      <c r="HD17" s="33">
        <v>32592</v>
      </c>
      <c r="HE17" s="33">
        <v>22863.863000000001</v>
      </c>
      <c r="HF17" s="33">
        <v>32374.498</v>
      </c>
      <c r="HG17" s="33">
        <v>22161.79</v>
      </c>
      <c r="HH17" s="33">
        <v>30243.787</v>
      </c>
      <c r="HI17" s="33">
        <v>28806.752</v>
      </c>
      <c r="HJ17" s="33">
        <v>60656.245000000003</v>
      </c>
      <c r="HK17" s="33">
        <v>48455.726999999999</v>
      </c>
      <c r="HL17" s="33">
        <v>42520.237000000001</v>
      </c>
      <c r="HM17" s="33">
        <v>69909.798999999999</v>
      </c>
      <c r="HN17" s="33">
        <v>50009.322</v>
      </c>
      <c r="HO17" s="146">
        <f t="shared" si="51"/>
        <v>498386.02000000008</v>
      </c>
      <c r="HP17" s="33">
        <v>39990.398999999998</v>
      </c>
      <c r="HQ17" s="33">
        <v>36391.951999999997</v>
      </c>
      <c r="HR17" s="33">
        <v>48421.574999999997</v>
      </c>
      <c r="HS17" s="33">
        <v>62149.072999999997</v>
      </c>
      <c r="HT17" s="33">
        <v>55973.296000000002</v>
      </c>
      <c r="HU17" s="33">
        <v>94801.551999999996</v>
      </c>
      <c r="HV17" s="33">
        <v>72810.608999999997</v>
      </c>
      <c r="HW17" s="33">
        <v>106065.516</v>
      </c>
      <c r="HX17" s="33">
        <v>65615.585000000006</v>
      </c>
      <c r="HY17" s="33">
        <v>0</v>
      </c>
      <c r="HZ17" s="33">
        <v>63519.165999999997</v>
      </c>
      <c r="IA17" s="33">
        <v>106430.845</v>
      </c>
      <c r="IB17" s="34">
        <f t="shared" si="52"/>
        <v>752169.56799999985</v>
      </c>
      <c r="IC17" s="33">
        <v>157326.76300000001</v>
      </c>
      <c r="ID17" s="33">
        <v>165183.44099999999</v>
      </c>
      <c r="IE17" s="33">
        <v>117257.503</v>
      </c>
      <c r="IF17" s="33">
        <v>110324.102</v>
      </c>
      <c r="IG17" s="33">
        <v>108080.04</v>
      </c>
      <c r="IH17" s="33">
        <v>170570.70300000001</v>
      </c>
      <c r="II17" s="33">
        <v>76447.054999999993</v>
      </c>
      <c r="IJ17" s="33">
        <v>44674.332000000002</v>
      </c>
      <c r="IK17" s="33">
        <v>91433.482999999993</v>
      </c>
      <c r="IL17" s="33">
        <v>60266.002</v>
      </c>
      <c r="IM17" s="33">
        <v>45666.535000000003</v>
      </c>
      <c r="IN17" s="33">
        <v>115529.399</v>
      </c>
      <c r="IO17" s="34">
        <f t="shared" si="53"/>
        <v>1262759.358</v>
      </c>
      <c r="IP17" s="33">
        <v>99236.135999999999</v>
      </c>
      <c r="IQ17" s="33">
        <v>103829.37</v>
      </c>
      <c r="IR17" s="33">
        <v>116199.014</v>
      </c>
      <c r="IS17" s="33">
        <v>75539.475999999995</v>
      </c>
      <c r="IT17" s="33">
        <v>98994.091</v>
      </c>
      <c r="IU17" s="33">
        <v>114180.939</v>
      </c>
      <c r="IV17" s="33">
        <v>139968.467</v>
      </c>
      <c r="IW17" s="33">
        <v>187554.75700000001</v>
      </c>
      <c r="IX17" s="33">
        <v>112036.58100000001</v>
      </c>
      <c r="IY17" s="33">
        <v>123106.74400000001</v>
      </c>
      <c r="IZ17" s="33">
        <v>162295.49799999999</v>
      </c>
      <c r="JA17" s="33">
        <v>120939.63800000001</v>
      </c>
      <c r="JB17" s="34">
        <f t="shared" si="54"/>
        <v>1453880.7109999999</v>
      </c>
      <c r="JC17" s="33">
        <v>133314.69699999999</v>
      </c>
      <c r="JD17" s="33">
        <v>181521.59299999999</v>
      </c>
      <c r="JE17" s="33">
        <v>141739.12</v>
      </c>
      <c r="JF17" s="33">
        <v>78564.048999999999</v>
      </c>
      <c r="JG17" s="33">
        <v>108965.626</v>
      </c>
      <c r="JH17" s="33">
        <v>102201.984</v>
      </c>
      <c r="JI17" s="33">
        <v>94420.346000000005</v>
      </c>
      <c r="JJ17" s="33">
        <v>223783.611</v>
      </c>
      <c r="JK17" s="33">
        <v>184571.78599999999</v>
      </c>
      <c r="JL17" s="33">
        <v>177425.32</v>
      </c>
      <c r="JM17" s="33">
        <v>127628.20600000001</v>
      </c>
      <c r="JN17" s="33">
        <v>94345.009000000005</v>
      </c>
      <c r="JO17" s="34">
        <f t="shared" si="55"/>
        <v>1648481.3470000003</v>
      </c>
      <c r="JP17" s="33">
        <v>141792.709</v>
      </c>
      <c r="JQ17" s="33">
        <v>235123.73199999999</v>
      </c>
      <c r="JR17" s="33">
        <v>172675.212</v>
      </c>
      <c r="JS17" s="33">
        <v>74459.521999999997</v>
      </c>
      <c r="JT17" s="33">
        <v>63332.035000000003</v>
      </c>
      <c r="JU17" s="33">
        <v>134784.07699999999</v>
      </c>
      <c r="JV17" s="33">
        <v>123521.54300000001</v>
      </c>
      <c r="JW17" s="33">
        <v>150310.29699999999</v>
      </c>
      <c r="JX17" s="33">
        <v>156864.59</v>
      </c>
      <c r="JY17" s="33">
        <v>158551.92000000001</v>
      </c>
      <c r="JZ17" s="33">
        <v>119070.38499999999</v>
      </c>
      <c r="KA17" s="33">
        <v>127577.49800000001</v>
      </c>
      <c r="KB17" s="146">
        <f t="shared" si="56"/>
        <v>1658063.52</v>
      </c>
      <c r="KC17" s="33">
        <v>204825.804</v>
      </c>
      <c r="KD17" s="33">
        <v>160863.65599999999</v>
      </c>
      <c r="KE17" s="33">
        <v>173734.47700000001</v>
      </c>
      <c r="KF17" s="33">
        <v>109398.952</v>
      </c>
      <c r="KG17" s="33">
        <v>126915.049</v>
      </c>
      <c r="KH17" s="33">
        <v>117920.69</v>
      </c>
      <c r="KI17" s="33">
        <v>176517.149</v>
      </c>
      <c r="KJ17" s="33">
        <v>144539.31400000001</v>
      </c>
      <c r="KK17" s="33">
        <v>135327.28400000001</v>
      </c>
      <c r="KL17" s="33">
        <v>133322.06899999999</v>
      </c>
      <c r="KM17" s="33">
        <v>129316.247</v>
      </c>
      <c r="KN17" s="33">
        <v>142886.58900000001</v>
      </c>
      <c r="KO17" s="34">
        <f t="shared" si="57"/>
        <v>1755567.2799999998</v>
      </c>
      <c r="KP17" s="33">
        <v>145063.46900000001</v>
      </c>
      <c r="KQ17" s="33">
        <v>109212.91</v>
      </c>
      <c r="KR17" s="33">
        <v>96993.078999999998</v>
      </c>
      <c r="KS17" s="33">
        <v>116612.46799999999</v>
      </c>
      <c r="KT17" s="33">
        <v>119930.231</v>
      </c>
      <c r="KU17" s="33">
        <v>125277.717</v>
      </c>
      <c r="KV17" s="33">
        <v>125367.298</v>
      </c>
      <c r="KW17" s="33">
        <v>210614.66</v>
      </c>
      <c r="KX17" s="33">
        <v>110672.87300000001</v>
      </c>
      <c r="KY17" s="33">
        <v>176856.24600000001</v>
      </c>
      <c r="KZ17" s="33">
        <v>102611.28599999999</v>
      </c>
      <c r="LA17" s="33">
        <v>131438.09400000001</v>
      </c>
      <c r="LB17" s="34">
        <f t="shared" si="58"/>
        <v>1570650.331</v>
      </c>
      <c r="LC17" s="33">
        <v>212185.60200000001</v>
      </c>
      <c r="LD17" s="33">
        <v>147811.761</v>
      </c>
      <c r="LE17" s="33">
        <v>212890.274</v>
      </c>
      <c r="LF17" s="33">
        <v>97009.237999999998</v>
      </c>
      <c r="LG17" s="33">
        <v>143813.785</v>
      </c>
      <c r="LH17" s="33">
        <v>130946.02899999999</v>
      </c>
      <c r="LI17" s="33">
        <v>172237.74600000001</v>
      </c>
      <c r="LJ17" s="33">
        <v>168598.30799999999</v>
      </c>
      <c r="LK17" s="33">
        <v>178226.81599999999</v>
      </c>
      <c r="LL17" s="33">
        <v>135775.73199999999</v>
      </c>
      <c r="LM17" s="33">
        <v>76096.593999999997</v>
      </c>
      <c r="LN17" s="33">
        <v>89842.797999999995</v>
      </c>
      <c r="LO17" s="34">
        <f t="shared" si="59"/>
        <v>1765434.683</v>
      </c>
    </row>
    <row r="18" spans="1:327" ht="45">
      <c r="A18" s="262"/>
      <c r="B18" s="22" t="s">
        <v>80</v>
      </c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71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84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71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71"/>
      <c r="BC18" s="185"/>
      <c r="BD18" s="185"/>
      <c r="BE18" s="185"/>
      <c r="BF18" s="185"/>
      <c r="BG18" s="185"/>
      <c r="BH18" s="185"/>
      <c r="BI18" s="185"/>
      <c r="BJ18" s="185"/>
      <c r="BK18" s="185"/>
      <c r="BL18" s="185"/>
      <c r="BM18" s="185"/>
      <c r="BN18" s="185"/>
      <c r="BO18" s="171"/>
      <c r="BP18" s="185"/>
      <c r="BQ18" s="185"/>
      <c r="BR18" s="185"/>
      <c r="BS18" s="185"/>
      <c r="BT18" s="185"/>
      <c r="BU18" s="185"/>
      <c r="BV18" s="185"/>
      <c r="BW18" s="185"/>
      <c r="BX18" s="185"/>
      <c r="BY18" s="185"/>
      <c r="BZ18" s="185"/>
      <c r="CA18" s="185"/>
      <c r="CB18" s="185"/>
      <c r="CC18" s="185"/>
      <c r="CD18" s="185"/>
      <c r="CE18" s="185"/>
      <c r="CF18" s="185"/>
      <c r="CG18" s="185"/>
      <c r="CH18" s="185"/>
      <c r="CI18" s="185"/>
      <c r="CJ18" s="185"/>
      <c r="CK18" s="185"/>
      <c r="CL18" s="185"/>
      <c r="CM18" s="185"/>
      <c r="CN18" s="185"/>
      <c r="CO18" s="171"/>
      <c r="CP18" s="101">
        <v>63779.637999999999</v>
      </c>
      <c r="CQ18" s="102">
        <v>56928.273999999998</v>
      </c>
      <c r="CR18" s="102">
        <v>60602.076000000001</v>
      </c>
      <c r="CS18" s="102">
        <v>29439.731</v>
      </c>
      <c r="CT18" s="102">
        <v>52772.932000000001</v>
      </c>
      <c r="CU18" s="102">
        <v>57228.944000000003</v>
      </c>
      <c r="CV18" s="102">
        <v>115940.63499999999</v>
      </c>
      <c r="CW18" s="102">
        <v>66802.614000000001</v>
      </c>
      <c r="CX18" s="102">
        <v>57461.673999999999</v>
      </c>
      <c r="CY18" s="111"/>
      <c r="CZ18" s="102">
        <v>93881.251000000004</v>
      </c>
      <c r="DA18" s="102">
        <v>45771.209000000003</v>
      </c>
      <c r="DB18" s="21">
        <f t="shared" si="42"/>
        <v>700608.97800000012</v>
      </c>
      <c r="DC18" s="102">
        <v>45440.226999999999</v>
      </c>
      <c r="DD18" s="102">
        <v>63464.904999999999</v>
      </c>
      <c r="DE18" s="102">
        <v>93935.077999999994</v>
      </c>
      <c r="DF18" s="102">
        <v>61664.347000000002</v>
      </c>
      <c r="DG18" s="102">
        <v>33095.046000000002</v>
      </c>
      <c r="DH18" s="102">
        <v>94167.701000000001</v>
      </c>
      <c r="DI18" s="102">
        <v>43795.264999999999</v>
      </c>
      <c r="DJ18" s="102">
        <v>73869.409</v>
      </c>
      <c r="DK18" s="102">
        <v>57913.175000000003</v>
      </c>
      <c r="DL18" s="102">
        <v>71382.487999999998</v>
      </c>
      <c r="DM18" s="102">
        <v>90359.373000000007</v>
      </c>
      <c r="DN18" s="102">
        <v>96896.865999999995</v>
      </c>
      <c r="DO18" s="21">
        <f t="shared" si="43"/>
        <v>825983.88000000012</v>
      </c>
      <c r="DP18" s="19">
        <v>72650.45</v>
      </c>
      <c r="DQ18" s="19">
        <v>48525.373</v>
      </c>
      <c r="DR18" s="19">
        <v>45814.921999999999</v>
      </c>
      <c r="DS18" s="19">
        <v>64476.36</v>
      </c>
      <c r="DT18" s="19">
        <v>129587.87699999999</v>
      </c>
      <c r="DU18" s="19">
        <v>64793.250999999997</v>
      </c>
      <c r="DV18" s="19">
        <v>61543.351999999999</v>
      </c>
      <c r="DW18" s="19">
        <v>87309.767999999996</v>
      </c>
      <c r="DX18" s="19">
        <v>32390.847000000002</v>
      </c>
      <c r="DY18" s="19">
        <v>121626.408</v>
      </c>
      <c r="DZ18" s="19">
        <v>98004.569000000003</v>
      </c>
      <c r="EA18" s="19">
        <v>72983.960999999996</v>
      </c>
      <c r="EB18" s="21">
        <f t="shared" si="44"/>
        <v>899707.13800000004</v>
      </c>
      <c r="EC18" s="19">
        <v>65915.376000000004</v>
      </c>
      <c r="ED18" s="19">
        <v>65937.535000000003</v>
      </c>
      <c r="EE18" s="19">
        <v>84582.792000000001</v>
      </c>
      <c r="EF18" s="19">
        <v>32692.078000000001</v>
      </c>
      <c r="EG18" s="19">
        <v>0</v>
      </c>
      <c r="EH18" s="19">
        <v>33012.472000000002</v>
      </c>
      <c r="EI18" s="19">
        <v>124921.679</v>
      </c>
      <c r="EJ18" s="19">
        <v>32467.449000000001</v>
      </c>
      <c r="EK18" s="19">
        <v>135538.29399999999</v>
      </c>
      <c r="EL18" s="19">
        <v>65029.163999999997</v>
      </c>
      <c r="EM18" s="19">
        <v>76801.721000000005</v>
      </c>
      <c r="EN18" s="19">
        <v>54844.909</v>
      </c>
      <c r="EO18" s="21">
        <f t="shared" si="45"/>
        <v>771743.46900000004</v>
      </c>
      <c r="EP18" s="19">
        <v>91685.672000000006</v>
      </c>
      <c r="EQ18" s="19">
        <v>136004.649</v>
      </c>
      <c r="ER18" s="19">
        <v>100177.171</v>
      </c>
      <c r="ES18" s="19">
        <v>40403.436000000002</v>
      </c>
      <c r="ET18" s="19">
        <v>69286.934999999998</v>
      </c>
      <c r="EU18" s="19">
        <v>104433.928</v>
      </c>
      <c r="EV18" s="19">
        <v>36695.608</v>
      </c>
      <c r="EW18" s="19">
        <v>109428.226</v>
      </c>
      <c r="EX18" s="19">
        <v>135538.29399999999</v>
      </c>
      <c r="EY18" s="19">
        <v>147038.61499999999</v>
      </c>
      <c r="EZ18" s="19">
        <v>96703.569000000003</v>
      </c>
      <c r="FA18" s="19">
        <v>77087.074999999997</v>
      </c>
      <c r="FB18" s="21">
        <f t="shared" si="46"/>
        <v>1144483.1779999998</v>
      </c>
      <c r="FC18" s="19">
        <v>35146.671999999999</v>
      </c>
      <c r="FD18" s="19">
        <v>76791.616999999998</v>
      </c>
      <c r="FE18" s="19">
        <v>71674.600999999995</v>
      </c>
      <c r="FF18" s="19">
        <v>66992.354999999996</v>
      </c>
      <c r="FG18" s="19">
        <v>80415.475999999995</v>
      </c>
      <c r="FH18" s="19">
        <v>77453.063999999998</v>
      </c>
      <c r="FI18" s="19">
        <v>70233.323999999993</v>
      </c>
      <c r="FJ18" s="19">
        <v>16630.471000000001</v>
      </c>
      <c r="FK18" s="19">
        <v>109205.666</v>
      </c>
      <c r="FL18" s="19">
        <v>69479.236999999994</v>
      </c>
      <c r="FM18" s="19">
        <v>106433.325</v>
      </c>
      <c r="FN18" s="19">
        <v>68403.332999999999</v>
      </c>
      <c r="FO18" s="21">
        <f t="shared" si="47"/>
        <v>848859.14099999995</v>
      </c>
      <c r="FP18" s="19">
        <v>160272.717</v>
      </c>
      <c r="FQ18" s="19">
        <v>79501.209000000003</v>
      </c>
      <c r="FR18" s="19">
        <v>36680.023000000001</v>
      </c>
      <c r="FS18" s="19">
        <v>88739.145999999993</v>
      </c>
      <c r="FT18" s="19">
        <v>85948.192999999999</v>
      </c>
      <c r="FU18" s="19">
        <v>122478.027</v>
      </c>
      <c r="FV18" s="19">
        <v>126144.027</v>
      </c>
      <c r="FW18" s="19">
        <v>128410.63</v>
      </c>
      <c r="FX18" s="19">
        <v>73333.133000000002</v>
      </c>
      <c r="FY18" s="19">
        <v>159019.70800000001</v>
      </c>
      <c r="FZ18" s="19">
        <v>94662.811000000002</v>
      </c>
      <c r="GA18" s="19">
        <v>107965.583</v>
      </c>
      <c r="GB18" s="21">
        <f t="shared" si="48"/>
        <v>1263155.2070000002</v>
      </c>
      <c r="GC18" s="139">
        <v>118920.232</v>
      </c>
      <c r="GD18" s="139">
        <v>195382.954</v>
      </c>
      <c r="GE18" s="139">
        <v>52541.173999999999</v>
      </c>
      <c r="GF18" s="139">
        <v>98140.418000000005</v>
      </c>
      <c r="GG18" s="139">
        <v>125602.43799999999</v>
      </c>
      <c r="GH18" s="139">
        <v>128395.30499999999</v>
      </c>
      <c r="GI18" s="139">
        <v>93892.937000000005</v>
      </c>
      <c r="GJ18" s="139">
        <v>93666.611999999994</v>
      </c>
      <c r="GK18" s="139">
        <v>93826.482999999993</v>
      </c>
      <c r="GL18" s="139">
        <v>98110.078999999998</v>
      </c>
      <c r="GM18" s="139">
        <v>52282.510999999999</v>
      </c>
      <c r="GN18" s="139">
        <v>48479.461000000003</v>
      </c>
      <c r="GO18" s="21">
        <f t="shared" si="49"/>
        <v>1199240.6039999998</v>
      </c>
      <c r="GP18" s="19">
        <v>87361.012000000002</v>
      </c>
      <c r="GQ18" s="19">
        <v>107379.22900000001</v>
      </c>
      <c r="GR18" s="19">
        <v>52579</v>
      </c>
      <c r="GS18" s="19">
        <v>50147</v>
      </c>
      <c r="GT18" s="19">
        <v>587087</v>
      </c>
      <c r="GU18" s="19">
        <v>66258</v>
      </c>
      <c r="GV18" s="19">
        <v>82609</v>
      </c>
      <c r="GW18" s="19">
        <v>107750</v>
      </c>
      <c r="GX18" s="19">
        <v>113310</v>
      </c>
      <c r="GY18" s="19">
        <v>52316.273999999998</v>
      </c>
      <c r="GZ18" s="19">
        <v>109156</v>
      </c>
      <c r="HA18" s="19">
        <v>108335</v>
      </c>
      <c r="HB18" s="21">
        <f t="shared" si="50"/>
        <v>1524287.5149999999</v>
      </c>
      <c r="HC18" s="19">
        <v>109500</v>
      </c>
      <c r="HD18" s="19">
        <v>54715</v>
      </c>
      <c r="HE18" s="19">
        <v>152133.402</v>
      </c>
      <c r="HF18" s="19">
        <v>56638.514000000003</v>
      </c>
      <c r="HG18" s="19">
        <v>222950.133</v>
      </c>
      <c r="HH18" s="19">
        <v>109535.4</v>
      </c>
      <c r="HI18" s="19">
        <v>56977.404000000002</v>
      </c>
      <c r="HJ18" s="19">
        <v>109198.727</v>
      </c>
      <c r="HK18" s="19">
        <v>109420.845</v>
      </c>
      <c r="HL18" s="19">
        <v>88235.671000000002</v>
      </c>
      <c r="HM18" s="19">
        <v>112671.098</v>
      </c>
      <c r="HN18" s="19">
        <v>109150.16899999999</v>
      </c>
      <c r="HO18" s="147">
        <f t="shared" si="51"/>
        <v>1291126.3629999999</v>
      </c>
      <c r="HP18" s="19">
        <v>57054.127</v>
      </c>
      <c r="HQ18" s="19">
        <v>114063.658</v>
      </c>
      <c r="HR18" s="19">
        <v>165027.15299999999</v>
      </c>
      <c r="HS18" s="19">
        <v>109627.192</v>
      </c>
      <c r="HT18" s="19">
        <v>109353.04399999999</v>
      </c>
      <c r="HU18" s="19">
        <v>57005.798000000003</v>
      </c>
      <c r="HV18" s="19">
        <v>109417.959</v>
      </c>
      <c r="HW18" s="19">
        <v>109534.204</v>
      </c>
      <c r="HX18" s="19">
        <v>109364.64200000001</v>
      </c>
      <c r="HY18" s="19">
        <v>91556.73</v>
      </c>
      <c r="HZ18" s="19">
        <v>109029.54700000001</v>
      </c>
      <c r="IA18" s="19">
        <v>161189.14300000001</v>
      </c>
      <c r="IB18" s="21">
        <f t="shared" si="52"/>
        <v>1302223.1969999997</v>
      </c>
      <c r="IC18" s="19">
        <v>59997.142</v>
      </c>
      <c r="ID18" s="19">
        <v>120579.93700000001</v>
      </c>
      <c r="IE18" s="19">
        <v>61664.726000000002</v>
      </c>
      <c r="IF18" s="19">
        <v>125286.946</v>
      </c>
      <c r="IG18" s="19">
        <v>118489.736</v>
      </c>
      <c r="IH18" s="19">
        <v>130763.747</v>
      </c>
      <c r="II18" s="19">
        <v>602369.37699999998</v>
      </c>
      <c r="IJ18" s="19">
        <v>123876.973</v>
      </c>
      <c r="IK18" s="19">
        <v>56503.129000000001</v>
      </c>
      <c r="IL18" s="19">
        <v>119941.133</v>
      </c>
      <c r="IM18" s="19">
        <v>65776.2</v>
      </c>
      <c r="IN18" s="19">
        <v>122179.447</v>
      </c>
      <c r="IO18" s="21">
        <f t="shared" si="53"/>
        <v>1707428.4929999998</v>
      </c>
      <c r="IP18" s="19">
        <v>122657.139</v>
      </c>
      <c r="IQ18" s="19">
        <v>65865.55</v>
      </c>
      <c r="IR18" s="19">
        <v>184798.50899999999</v>
      </c>
      <c r="IS18" s="19">
        <v>59110.03</v>
      </c>
      <c r="IT18" s="19">
        <v>125651.211</v>
      </c>
      <c r="IU18" s="19">
        <v>65804.142999999996</v>
      </c>
      <c r="IV18" s="19">
        <v>65827.514999999999</v>
      </c>
      <c r="IW18" s="19">
        <v>196894.06299999999</v>
      </c>
      <c r="IX18" s="19">
        <v>66099</v>
      </c>
      <c r="IY18" s="19">
        <v>126378.93700000001</v>
      </c>
      <c r="IZ18" s="19">
        <v>134571.38099999999</v>
      </c>
      <c r="JA18" s="19">
        <v>10270.566000000001</v>
      </c>
      <c r="JB18" s="21">
        <f t="shared" si="54"/>
        <v>1223928.0440000002</v>
      </c>
      <c r="JC18" s="19">
        <v>108985.298</v>
      </c>
      <c r="JD18" s="19">
        <v>94817.653999999995</v>
      </c>
      <c r="JE18" s="19">
        <v>64629.707000000002</v>
      </c>
      <c r="JF18" s="19">
        <v>128128.609</v>
      </c>
      <c r="JG18" s="19">
        <v>121169.94100000001</v>
      </c>
      <c r="JH18" s="19">
        <v>70094.175000000003</v>
      </c>
      <c r="JI18" s="19">
        <v>151022.13500000001</v>
      </c>
      <c r="JJ18" s="19">
        <v>98505.627999999997</v>
      </c>
      <c r="JK18" s="19">
        <v>131863.86300000001</v>
      </c>
      <c r="JL18" s="19">
        <v>124406.03</v>
      </c>
      <c r="JM18" s="19">
        <v>119111.015</v>
      </c>
      <c r="JN18" s="19">
        <v>71592.535000000003</v>
      </c>
      <c r="JO18" s="21">
        <f t="shared" si="55"/>
        <v>1284326.5899999999</v>
      </c>
      <c r="JP18" s="19">
        <v>118879.299</v>
      </c>
      <c r="JQ18" s="19">
        <v>94258.994000000006</v>
      </c>
      <c r="JR18" s="19">
        <v>134451.03099999999</v>
      </c>
      <c r="JS18" s="19">
        <v>65281.794000000002</v>
      </c>
      <c r="JT18" s="19">
        <v>123204.65</v>
      </c>
      <c r="JU18" s="19">
        <v>90605.016000000003</v>
      </c>
      <c r="JV18" s="19">
        <v>119617.91899999999</v>
      </c>
      <c r="JW18" s="19">
        <v>132674.94</v>
      </c>
      <c r="JX18" s="19">
        <v>123252.291</v>
      </c>
      <c r="JY18" s="19">
        <v>57021.137000000002</v>
      </c>
      <c r="JZ18" s="19">
        <v>145512.59099999999</v>
      </c>
      <c r="KA18" s="19">
        <v>84226.745999999999</v>
      </c>
      <c r="KB18" s="147">
        <f t="shared" si="56"/>
        <v>1288986.4080000001</v>
      </c>
      <c r="KC18" s="19">
        <v>123076.572</v>
      </c>
      <c r="KD18" s="19">
        <v>64144.252</v>
      </c>
      <c r="KE18" s="19">
        <v>77591.149999999994</v>
      </c>
      <c r="KF18" s="19">
        <v>144458.50200000001</v>
      </c>
      <c r="KG18" s="19">
        <v>0</v>
      </c>
      <c r="KH18" s="19">
        <v>127384.893</v>
      </c>
      <c r="KI18" s="19">
        <v>89087.812999999995</v>
      </c>
      <c r="KJ18" s="19">
        <v>159843.64499999999</v>
      </c>
      <c r="KK18" s="19">
        <v>114736.211</v>
      </c>
      <c r="KL18" s="19">
        <v>39450.17</v>
      </c>
      <c r="KM18" s="19">
        <v>153172.43400000001</v>
      </c>
      <c r="KN18" s="19">
        <v>61280.843999999997</v>
      </c>
      <c r="KO18" s="21">
        <f t="shared" si="57"/>
        <v>1154226.486</v>
      </c>
      <c r="KP18" s="19">
        <v>118730.027</v>
      </c>
      <c r="KQ18" s="19">
        <v>122114.295</v>
      </c>
      <c r="KR18" s="19">
        <v>68653.008000000002</v>
      </c>
      <c r="KS18" s="19">
        <v>97381.884999999995</v>
      </c>
      <c r="KT18" s="19">
        <v>101960.272</v>
      </c>
      <c r="KU18" s="19">
        <v>123763.868</v>
      </c>
      <c r="KV18" s="19">
        <v>147240.054</v>
      </c>
      <c r="KW18" s="19">
        <v>81237.758000000002</v>
      </c>
      <c r="KX18" s="19">
        <v>115859.038</v>
      </c>
      <c r="KY18" s="19">
        <v>109914.43700000001</v>
      </c>
      <c r="KZ18" s="19">
        <v>109963.25599999999</v>
      </c>
      <c r="LA18" s="19">
        <v>99422.372000000003</v>
      </c>
      <c r="LB18" s="21">
        <f t="shared" si="58"/>
        <v>1296240.27</v>
      </c>
      <c r="LC18" s="19">
        <v>135563.39199999999</v>
      </c>
      <c r="LD18" s="19">
        <v>59143.989000000001</v>
      </c>
      <c r="LE18" s="19">
        <v>99066.702999999994</v>
      </c>
      <c r="LF18" s="19">
        <v>150151.723</v>
      </c>
      <c r="LG18" s="19">
        <v>60912.631999999998</v>
      </c>
      <c r="LH18" s="19">
        <v>62354.317000000003</v>
      </c>
      <c r="LI18" s="19">
        <v>117433.21</v>
      </c>
      <c r="LJ18" s="19">
        <v>153067.4</v>
      </c>
      <c r="LK18" s="19">
        <v>59259.440999999999</v>
      </c>
      <c r="LL18" s="19">
        <v>154465.448</v>
      </c>
      <c r="LM18" s="19">
        <v>92569.474000000002</v>
      </c>
      <c r="LN18" s="19">
        <v>89851.937999999995</v>
      </c>
      <c r="LO18" s="21">
        <f t="shared" si="59"/>
        <v>1233839.6669999999</v>
      </c>
    </row>
    <row r="19" spans="1:327" ht="57" thickBot="1">
      <c r="A19" s="262"/>
      <c r="B19" s="22" t="s">
        <v>81</v>
      </c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71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84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71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71"/>
      <c r="BC19" s="185"/>
      <c r="BD19" s="185"/>
      <c r="BE19" s="185"/>
      <c r="BF19" s="185"/>
      <c r="BG19" s="185"/>
      <c r="BH19" s="185"/>
      <c r="BI19" s="185"/>
      <c r="BJ19" s="185"/>
      <c r="BK19" s="185"/>
      <c r="BL19" s="185"/>
      <c r="BM19" s="185"/>
      <c r="BN19" s="185"/>
      <c r="BO19" s="171"/>
      <c r="BP19" s="185"/>
      <c r="BQ19" s="185"/>
      <c r="BR19" s="185"/>
      <c r="BS19" s="185"/>
      <c r="BT19" s="185"/>
      <c r="BU19" s="185"/>
      <c r="BV19" s="185"/>
      <c r="BW19" s="185"/>
      <c r="BX19" s="185"/>
      <c r="BY19" s="185"/>
      <c r="BZ19" s="185"/>
      <c r="CA19" s="185"/>
      <c r="CB19" s="185"/>
      <c r="CC19" s="185"/>
      <c r="CD19" s="185"/>
      <c r="CE19" s="185"/>
      <c r="CF19" s="185"/>
      <c r="CG19" s="185"/>
      <c r="CH19" s="185"/>
      <c r="CI19" s="185"/>
      <c r="CJ19" s="185"/>
      <c r="CK19" s="185"/>
      <c r="CL19" s="185"/>
      <c r="CM19" s="185"/>
      <c r="CN19" s="185"/>
      <c r="CO19" s="171"/>
      <c r="CP19" s="101">
        <v>148650.85699999999</v>
      </c>
      <c r="CQ19" s="102">
        <v>168499.27499999999</v>
      </c>
      <c r="CR19" s="102">
        <v>11974.304</v>
      </c>
      <c r="CS19" s="102">
        <v>89949.691999999995</v>
      </c>
      <c r="CT19" s="102">
        <v>56178.536</v>
      </c>
      <c r="CU19" s="102">
        <v>30849.795999999998</v>
      </c>
      <c r="CV19" s="102">
        <v>75984.923999999999</v>
      </c>
      <c r="CW19" s="102">
        <v>58605.548000000003</v>
      </c>
      <c r="CX19" s="102">
        <v>68535.456999999995</v>
      </c>
      <c r="CY19" s="111"/>
      <c r="CZ19" s="102">
        <v>27857.153999999999</v>
      </c>
      <c r="DA19" s="102">
        <v>51176.737000000001</v>
      </c>
      <c r="DB19" s="21">
        <f t="shared" si="42"/>
        <v>788262.27999999991</v>
      </c>
      <c r="DC19" s="102">
        <v>123422.59699999999</v>
      </c>
      <c r="DD19" s="102">
        <v>93853.31</v>
      </c>
      <c r="DE19" s="102">
        <v>61018.2</v>
      </c>
      <c r="DF19" s="102">
        <v>28597.469000000001</v>
      </c>
      <c r="DG19" s="102">
        <v>0</v>
      </c>
      <c r="DH19" s="102">
        <v>0</v>
      </c>
      <c r="DI19" s="102">
        <v>45653.847999999998</v>
      </c>
      <c r="DJ19" s="102">
        <v>78559.895000000004</v>
      </c>
      <c r="DK19" s="102">
        <v>59950.142</v>
      </c>
      <c r="DL19" s="102">
        <v>59950.142</v>
      </c>
      <c r="DM19" s="102">
        <v>60241.141000000003</v>
      </c>
      <c r="DN19" s="102">
        <v>34038.67</v>
      </c>
      <c r="DO19" s="21">
        <f t="shared" si="43"/>
        <v>645285.41399999999</v>
      </c>
      <c r="DP19" s="19">
        <v>28052.788</v>
      </c>
      <c r="DQ19" s="19">
        <v>71462.035000000003</v>
      </c>
      <c r="DR19" s="19">
        <v>34217.629000000001</v>
      </c>
      <c r="DS19" s="19">
        <v>29033.115000000002</v>
      </c>
      <c r="DT19" s="19">
        <v>31042.606</v>
      </c>
      <c r="DU19" s="19">
        <v>61315.41</v>
      </c>
      <c r="DV19" s="19">
        <v>34534.675000000003</v>
      </c>
      <c r="DW19" s="19">
        <v>15909.157999999999</v>
      </c>
      <c r="DX19" s="19">
        <v>65645.517000000007</v>
      </c>
      <c r="DY19" s="19">
        <v>69293.038</v>
      </c>
      <c r="DZ19" s="19">
        <v>40651.572</v>
      </c>
      <c r="EA19" s="19">
        <v>26740.883999999998</v>
      </c>
      <c r="EB19" s="21">
        <f t="shared" si="44"/>
        <v>507898.42699999997</v>
      </c>
      <c r="EC19" s="19">
        <v>136790.14799999999</v>
      </c>
      <c r="ED19" s="19">
        <v>65277.88</v>
      </c>
      <c r="EE19" s="19">
        <v>65382.595999999998</v>
      </c>
      <c r="EF19" s="19">
        <v>0</v>
      </c>
      <c r="EG19" s="19">
        <v>0</v>
      </c>
      <c r="EH19" s="19">
        <v>42250.758999999998</v>
      </c>
      <c r="EI19" s="19">
        <v>60965.190999999999</v>
      </c>
      <c r="EJ19" s="19">
        <v>65887.600000000006</v>
      </c>
      <c r="EK19" s="19">
        <v>30966.079000000002</v>
      </c>
      <c r="EL19" s="19">
        <v>0</v>
      </c>
      <c r="EM19" s="19">
        <v>32330.452000000001</v>
      </c>
      <c r="EN19" s="19">
        <v>65127.839</v>
      </c>
      <c r="EO19" s="21">
        <f t="shared" si="45"/>
        <v>564978.54399999999</v>
      </c>
      <c r="EP19" s="19">
        <v>30698.812999999998</v>
      </c>
      <c r="EQ19" s="19">
        <v>65735.138000000006</v>
      </c>
      <c r="ER19" s="19">
        <v>29960.499</v>
      </c>
      <c r="ES19" s="19">
        <v>31124.098999999998</v>
      </c>
      <c r="ET19" s="19">
        <v>0</v>
      </c>
      <c r="EU19" s="19">
        <v>0</v>
      </c>
      <c r="EV19" s="19">
        <v>33054.218999999997</v>
      </c>
      <c r="EW19" s="19">
        <v>0</v>
      </c>
      <c r="EX19" s="19">
        <v>48759.084999999999</v>
      </c>
      <c r="EY19" s="19">
        <v>0</v>
      </c>
      <c r="EZ19" s="19">
        <v>0</v>
      </c>
      <c r="FA19" s="19">
        <v>96714.544999999998</v>
      </c>
      <c r="FB19" s="21">
        <f t="shared" si="46"/>
        <v>336046.39799999999</v>
      </c>
      <c r="FC19" s="19">
        <v>29744.186000000002</v>
      </c>
      <c r="FD19" s="19">
        <v>62107.843999999997</v>
      </c>
      <c r="FE19" s="19">
        <v>31989.914000000001</v>
      </c>
      <c r="FF19" s="19">
        <v>23584.413</v>
      </c>
      <c r="FG19" s="19">
        <v>0</v>
      </c>
      <c r="FH19" s="19">
        <v>0</v>
      </c>
      <c r="FI19" s="19">
        <v>32666.026000000002</v>
      </c>
      <c r="FJ19" s="19">
        <v>0</v>
      </c>
      <c r="FK19" s="19">
        <v>64271.788999999997</v>
      </c>
      <c r="FL19" s="19">
        <v>0</v>
      </c>
      <c r="FM19" s="19">
        <v>5002.4880000000003</v>
      </c>
      <c r="FN19" s="19">
        <v>37229.788999999997</v>
      </c>
      <c r="FO19" s="21">
        <f t="shared" si="47"/>
        <v>286596.44900000002</v>
      </c>
      <c r="FP19" s="19">
        <v>66968.248000000007</v>
      </c>
      <c r="FQ19" s="19">
        <v>32928.955000000002</v>
      </c>
      <c r="FR19" s="19">
        <v>69645.453999999998</v>
      </c>
      <c r="FS19" s="19">
        <v>0</v>
      </c>
      <c r="FT19" s="19">
        <v>0</v>
      </c>
      <c r="FU19" s="19">
        <v>27406.577000000001</v>
      </c>
      <c r="FV19" s="19">
        <v>29806.231</v>
      </c>
      <c r="FW19" s="19">
        <v>0</v>
      </c>
      <c r="FX19" s="19">
        <v>0</v>
      </c>
      <c r="FY19" s="19">
        <v>29934.118999999999</v>
      </c>
      <c r="FZ19" s="19">
        <v>32809.563000000002</v>
      </c>
      <c r="GA19" s="19">
        <v>98255.572</v>
      </c>
      <c r="GB19" s="21">
        <f t="shared" si="48"/>
        <v>387754.71899999998</v>
      </c>
      <c r="GC19" s="19">
        <v>264675.66399999999</v>
      </c>
      <c r="GD19" s="19">
        <v>103635.32799999999</v>
      </c>
      <c r="GE19" s="19">
        <v>35676.656000000003</v>
      </c>
      <c r="GF19" s="19">
        <v>116953.753</v>
      </c>
      <c r="GG19" s="19">
        <v>72806.362999999998</v>
      </c>
      <c r="GH19" s="19">
        <v>65867.112999999998</v>
      </c>
      <c r="GI19" s="19">
        <v>68667.247000000003</v>
      </c>
      <c r="GJ19" s="19">
        <v>71584.062999999995</v>
      </c>
      <c r="GK19" s="19">
        <v>108809.577</v>
      </c>
      <c r="GL19" s="19">
        <v>77338.338000000003</v>
      </c>
      <c r="GM19" s="19">
        <v>52295.446000000004</v>
      </c>
      <c r="GN19" s="19">
        <v>94876.573999999993</v>
      </c>
      <c r="GO19" s="21">
        <f t="shared" si="49"/>
        <v>1133186.122</v>
      </c>
      <c r="GP19" s="19">
        <v>119400.77800000001</v>
      </c>
      <c r="GQ19" s="19">
        <v>92505.032000000007</v>
      </c>
      <c r="GR19" s="19">
        <v>56356</v>
      </c>
      <c r="GS19" s="19">
        <v>57929</v>
      </c>
      <c r="GT19" s="19">
        <v>44538.214999999997</v>
      </c>
      <c r="GU19" s="19">
        <v>32729</v>
      </c>
      <c r="GV19" s="19">
        <v>61843</v>
      </c>
      <c r="GW19" s="19">
        <v>84644</v>
      </c>
      <c r="GX19" s="19">
        <v>75735</v>
      </c>
      <c r="GY19" s="19">
        <v>100645.785</v>
      </c>
      <c r="GZ19" s="19">
        <v>65730</v>
      </c>
      <c r="HA19" s="19">
        <v>66056</v>
      </c>
      <c r="HB19" s="21">
        <f t="shared" si="50"/>
        <v>858111.81</v>
      </c>
      <c r="HC19" s="19">
        <v>32669</v>
      </c>
      <c r="HD19" s="19">
        <v>82855</v>
      </c>
      <c r="HE19" s="19">
        <v>77255.644</v>
      </c>
      <c r="HF19" s="19">
        <v>29741.469000000001</v>
      </c>
      <c r="HG19" s="19">
        <v>0</v>
      </c>
      <c r="HH19" s="19">
        <v>0</v>
      </c>
      <c r="HI19" s="19">
        <v>29898.577000000001</v>
      </c>
      <c r="HJ19" s="19">
        <v>135806.215</v>
      </c>
      <c r="HK19" s="19">
        <v>0</v>
      </c>
      <c r="HL19" s="19">
        <v>29825.036</v>
      </c>
      <c r="HM19" s="19">
        <v>154302.93299999999</v>
      </c>
      <c r="HN19" s="19">
        <v>64132.421000000002</v>
      </c>
      <c r="HO19" s="147">
        <f t="shared" si="51"/>
        <v>636486.29500000004</v>
      </c>
      <c r="HP19" s="19">
        <v>37360.400000000001</v>
      </c>
      <c r="HQ19" s="19">
        <v>78147.792000000001</v>
      </c>
      <c r="HR19" s="19">
        <v>127245.204</v>
      </c>
      <c r="HS19" s="19">
        <v>45902.023999999998</v>
      </c>
      <c r="HT19" s="19">
        <v>0</v>
      </c>
      <c r="HU19" s="19">
        <v>60842.843000000001</v>
      </c>
      <c r="HV19" s="19">
        <v>120954.985</v>
      </c>
      <c r="HW19" s="19">
        <v>164244.90400000001</v>
      </c>
      <c r="HX19" s="19">
        <v>59718.44</v>
      </c>
      <c r="HY19" s="19">
        <v>109536.38</v>
      </c>
      <c r="HZ19" s="19">
        <v>101389.32</v>
      </c>
      <c r="IA19" s="19">
        <v>65746.642000000007</v>
      </c>
      <c r="IB19" s="21">
        <f t="shared" si="52"/>
        <v>971088.93399999989</v>
      </c>
      <c r="IC19" s="19">
        <v>61853.425999999999</v>
      </c>
      <c r="ID19" s="19">
        <v>62743.576000000001</v>
      </c>
      <c r="IE19" s="19">
        <v>31095.221000000001</v>
      </c>
      <c r="IF19" s="19">
        <v>37596.754999999997</v>
      </c>
      <c r="IG19" s="19">
        <v>68452.354999999996</v>
      </c>
      <c r="IH19" s="19">
        <v>29898.65</v>
      </c>
      <c r="II19" s="19">
        <v>32777.836000000003</v>
      </c>
      <c r="IJ19" s="19">
        <v>32893.74</v>
      </c>
      <c r="IK19" s="19">
        <v>34460.195</v>
      </c>
      <c r="IL19" s="19">
        <v>76110.796000000002</v>
      </c>
      <c r="IM19" s="19">
        <v>0</v>
      </c>
      <c r="IN19" s="19">
        <v>57778.569000000003</v>
      </c>
      <c r="IO19" s="21">
        <f t="shared" si="53"/>
        <v>525661.11900000006</v>
      </c>
      <c r="IP19" s="19">
        <v>77686.331999999995</v>
      </c>
      <c r="IQ19" s="19">
        <v>0</v>
      </c>
      <c r="IR19" s="19">
        <v>36641.110999999997</v>
      </c>
      <c r="IS19" s="19">
        <v>43824.940999999999</v>
      </c>
      <c r="IT19" s="19">
        <v>43324.940999999999</v>
      </c>
      <c r="IU19" s="19">
        <v>0</v>
      </c>
      <c r="IV19" s="19">
        <v>74511.784</v>
      </c>
      <c r="IW19" s="19">
        <v>73176.648000000001</v>
      </c>
      <c r="IX19" s="19">
        <v>107281.303</v>
      </c>
      <c r="IY19" s="19">
        <v>5365.2219999999998</v>
      </c>
      <c r="IZ19" s="19">
        <v>0</v>
      </c>
      <c r="JA19" s="19">
        <v>70215.232999999993</v>
      </c>
      <c r="JB19" s="21">
        <f t="shared" si="54"/>
        <v>532027.51500000001</v>
      </c>
      <c r="JC19" s="19">
        <v>67666.395000000004</v>
      </c>
      <c r="JD19" s="19">
        <v>6766.3950000000004</v>
      </c>
      <c r="JE19" s="19">
        <v>124097.289</v>
      </c>
      <c r="JF19" s="19">
        <v>0</v>
      </c>
      <c r="JG19" s="19">
        <v>86557.967999999993</v>
      </c>
      <c r="JH19" s="19">
        <v>71928.187999999995</v>
      </c>
      <c r="JI19" s="19">
        <v>30063.066999999999</v>
      </c>
      <c r="JJ19" s="19">
        <v>68196.509999999995</v>
      </c>
      <c r="JK19" s="19">
        <v>70262.910999999993</v>
      </c>
      <c r="JL19" s="19">
        <v>107131.762</v>
      </c>
      <c r="JM19" s="19">
        <v>35010.040999999997</v>
      </c>
      <c r="JN19" s="19">
        <v>34987.722000000002</v>
      </c>
      <c r="JO19" s="21">
        <f t="shared" si="55"/>
        <v>702668.24799999991</v>
      </c>
      <c r="JP19" s="19">
        <v>100257.78599999999</v>
      </c>
      <c r="JQ19" s="19">
        <v>34471.357000000004</v>
      </c>
      <c r="JR19" s="19">
        <v>85088.023000000001</v>
      </c>
      <c r="JS19" s="19">
        <v>111720.85400000001</v>
      </c>
      <c r="JT19" s="19">
        <v>0</v>
      </c>
      <c r="JU19" s="19">
        <v>71801.307000000001</v>
      </c>
      <c r="JV19" s="19">
        <v>60248.712</v>
      </c>
      <c r="JW19" s="19">
        <v>67973.856</v>
      </c>
      <c r="JX19" s="19">
        <v>117814.535</v>
      </c>
      <c r="JY19" s="19">
        <v>63325.953999999998</v>
      </c>
      <c r="JZ19" s="19">
        <v>0</v>
      </c>
      <c r="KA19" s="19">
        <v>61317.228000000003</v>
      </c>
      <c r="KB19" s="147">
        <f t="shared" si="56"/>
        <v>774019.61199999996</v>
      </c>
      <c r="KC19" s="19">
        <v>140208.45800000001</v>
      </c>
      <c r="KD19" s="19">
        <v>59822.016000000003</v>
      </c>
      <c r="KE19" s="19">
        <v>142591.44200000001</v>
      </c>
      <c r="KF19" s="19">
        <v>0</v>
      </c>
      <c r="KG19" s="19">
        <v>62623.120999999999</v>
      </c>
      <c r="KH19" s="19">
        <v>29893.752</v>
      </c>
      <c r="KI19" s="19">
        <v>95230.767000000007</v>
      </c>
      <c r="KJ19" s="19">
        <v>62846.214999999997</v>
      </c>
      <c r="KK19" s="19">
        <v>54488.224000000002</v>
      </c>
      <c r="KL19" s="19">
        <v>113669.186</v>
      </c>
      <c r="KM19" s="19">
        <v>27044.7</v>
      </c>
      <c r="KN19" s="19">
        <v>94653.573000000004</v>
      </c>
      <c r="KO19" s="21">
        <f t="shared" si="57"/>
        <v>883071.45399999991</v>
      </c>
      <c r="KP19" s="19">
        <v>29902.328000000001</v>
      </c>
      <c r="KQ19" s="19">
        <v>62822.495000000003</v>
      </c>
      <c r="KR19" s="19">
        <v>55928.241999999998</v>
      </c>
      <c r="KS19" s="19">
        <v>51800.595000000001</v>
      </c>
      <c r="KT19" s="19">
        <v>29939.452000000001</v>
      </c>
      <c r="KU19" s="19">
        <v>71464.653999999995</v>
      </c>
      <c r="KV19" s="19">
        <v>40500.228999999999</v>
      </c>
      <c r="KW19" s="19">
        <v>29866.91</v>
      </c>
      <c r="KX19" s="19">
        <v>81422.990000000005</v>
      </c>
      <c r="KY19" s="19">
        <v>97249.255000000005</v>
      </c>
      <c r="KZ19" s="19">
        <v>0</v>
      </c>
      <c r="LA19" s="19">
        <v>38286.122000000003</v>
      </c>
      <c r="LB19" s="21">
        <f t="shared" si="58"/>
        <v>589183.27199999988</v>
      </c>
      <c r="LC19" s="19">
        <v>44821.021999999997</v>
      </c>
      <c r="LD19" s="19">
        <v>62789.51</v>
      </c>
      <c r="LE19" s="19">
        <v>122658.20699999999</v>
      </c>
      <c r="LF19" s="19">
        <v>0</v>
      </c>
      <c r="LG19" s="19">
        <v>32933.555</v>
      </c>
      <c r="LH19" s="19">
        <v>43104.642999999996</v>
      </c>
      <c r="LI19" s="19">
        <v>29858.732</v>
      </c>
      <c r="LJ19" s="19">
        <v>59755.110999999997</v>
      </c>
      <c r="LK19" s="19">
        <v>32978.474000000002</v>
      </c>
      <c r="LL19" s="19">
        <v>62139.726999999999</v>
      </c>
      <c r="LM19" s="19">
        <v>67095.88</v>
      </c>
      <c r="LN19" s="19">
        <v>32099.656999999999</v>
      </c>
      <c r="LO19" s="21">
        <f t="shared" si="59"/>
        <v>590234.51800000004</v>
      </c>
    </row>
    <row r="20" spans="1:327" s="51" customFormat="1" ht="21.75" thickBot="1">
      <c r="A20" s="262"/>
      <c r="B20" s="49" t="s">
        <v>82</v>
      </c>
      <c r="C20" s="59">
        <v>99900</v>
      </c>
      <c r="D20" s="59">
        <v>73100</v>
      </c>
      <c r="E20" s="59">
        <v>95000</v>
      </c>
      <c r="F20" s="59">
        <v>5900</v>
      </c>
      <c r="G20" s="59">
        <v>112500</v>
      </c>
      <c r="H20" s="59">
        <v>51000</v>
      </c>
      <c r="I20" s="59">
        <v>82000</v>
      </c>
      <c r="J20" s="59">
        <v>103000</v>
      </c>
      <c r="K20" s="59">
        <v>111000</v>
      </c>
      <c r="L20" s="59">
        <v>90000</v>
      </c>
      <c r="M20" s="59">
        <v>91459</v>
      </c>
      <c r="N20" s="59">
        <v>48630</v>
      </c>
      <c r="O20" s="60">
        <f>SUM(C20:N20)</f>
        <v>963489</v>
      </c>
      <c r="P20" s="60">
        <v>66312</v>
      </c>
      <c r="Q20" s="60">
        <v>63433</v>
      </c>
      <c r="R20" s="60">
        <v>21146</v>
      </c>
      <c r="S20" s="60">
        <v>1984</v>
      </c>
      <c r="T20" s="60">
        <v>76930</v>
      </c>
      <c r="U20" s="60">
        <v>45253</v>
      </c>
      <c r="V20" s="60">
        <v>115988</v>
      </c>
      <c r="W20" s="60">
        <v>38540</v>
      </c>
      <c r="X20" s="60">
        <v>35000</v>
      </c>
      <c r="Y20" s="60">
        <v>104342</v>
      </c>
      <c r="Z20" s="60">
        <v>87800</v>
      </c>
      <c r="AA20" s="60">
        <v>52920</v>
      </c>
      <c r="AB20" s="60">
        <f>SUM(P20:AA20)</f>
        <v>709648</v>
      </c>
      <c r="AC20" s="61">
        <v>50559</v>
      </c>
      <c r="AD20" s="61">
        <v>52664</v>
      </c>
      <c r="AE20" s="76"/>
      <c r="AF20" s="61">
        <v>54225</v>
      </c>
      <c r="AG20" s="61">
        <v>37631</v>
      </c>
      <c r="AH20" s="61">
        <v>28405</v>
      </c>
      <c r="AI20" s="61">
        <v>113956</v>
      </c>
      <c r="AJ20" s="61">
        <v>87562</v>
      </c>
      <c r="AK20" s="61">
        <v>165591.022</v>
      </c>
      <c r="AL20" s="61">
        <v>248679.14199999999</v>
      </c>
      <c r="AM20" s="61">
        <v>57182.724999999999</v>
      </c>
      <c r="AN20" s="61">
        <v>112284.75599999999</v>
      </c>
      <c r="AO20" s="61">
        <f>SUM(AC20:AN20)</f>
        <v>1008739.645</v>
      </c>
      <c r="AP20" s="59">
        <v>62006.642999999996</v>
      </c>
      <c r="AQ20" s="59">
        <v>117477.326</v>
      </c>
      <c r="AR20" s="59">
        <v>143397.59400000001</v>
      </c>
      <c r="AS20" s="59">
        <v>59451.38</v>
      </c>
      <c r="AT20" s="59">
        <v>54975.169000000002</v>
      </c>
      <c r="AU20" s="59">
        <v>112274.489</v>
      </c>
      <c r="AV20" s="59">
        <v>136765.13400000002</v>
      </c>
      <c r="AW20" s="59">
        <v>141398</v>
      </c>
      <c r="AX20" s="59">
        <v>172441.71899999998</v>
      </c>
      <c r="AY20" s="59">
        <v>196948.57699999999</v>
      </c>
      <c r="AZ20" s="59">
        <v>142996.70600000001</v>
      </c>
      <c r="BA20" s="59">
        <v>84485.601999999999</v>
      </c>
      <c r="BB20" s="59">
        <f>SUM(AP20:BA20)</f>
        <v>1424618.3390000002</v>
      </c>
      <c r="BC20" s="62">
        <v>114305.83500000001</v>
      </c>
      <c r="BD20" s="62">
        <v>171100</v>
      </c>
      <c r="BE20" s="62">
        <v>144078.82</v>
      </c>
      <c r="BF20" s="62">
        <v>115408.997</v>
      </c>
      <c r="BG20" s="62">
        <v>115615.86</v>
      </c>
      <c r="BH20" s="62">
        <v>183130.223</v>
      </c>
      <c r="BI20" s="62">
        <v>121797.44500000001</v>
      </c>
      <c r="BJ20" s="62">
        <v>136045.13500000001</v>
      </c>
      <c r="BK20" s="62">
        <v>190400</v>
      </c>
      <c r="BL20" s="62">
        <v>177125.212</v>
      </c>
      <c r="BM20" s="62">
        <v>119695.45300000001</v>
      </c>
      <c r="BN20" s="62">
        <v>159428.747</v>
      </c>
      <c r="BO20" s="62">
        <f>SUM(BC20:BN20)</f>
        <v>1748131.727</v>
      </c>
      <c r="BP20" s="59">
        <v>103653.099</v>
      </c>
      <c r="BQ20" s="59">
        <v>92054.64</v>
      </c>
      <c r="BR20" s="59">
        <v>191481.84899999999</v>
      </c>
      <c r="BS20" s="59">
        <v>29469.328000000001</v>
      </c>
      <c r="BT20" s="59">
        <v>64302.723999999995</v>
      </c>
      <c r="BU20" s="59">
        <v>66695.028999999995</v>
      </c>
      <c r="BV20" s="59">
        <v>105804.30799999999</v>
      </c>
      <c r="BW20" s="59">
        <v>172421</v>
      </c>
      <c r="BX20" s="59">
        <v>180376.75699999998</v>
      </c>
      <c r="BY20" s="59">
        <v>117906.522</v>
      </c>
      <c r="BZ20" s="59">
        <v>28882.245999999999</v>
      </c>
      <c r="CA20" s="59">
        <v>158739.22200000001</v>
      </c>
      <c r="CB20" s="59">
        <f>SUM(BP20:CA20)</f>
        <v>1311786.7240000002</v>
      </c>
      <c r="CC20" s="59">
        <v>117301.42</v>
      </c>
      <c r="CD20" s="59">
        <v>59479</v>
      </c>
      <c r="CE20" s="59">
        <v>259153.00000000003</v>
      </c>
      <c r="CF20" s="74"/>
      <c r="CG20" s="59">
        <v>67001</v>
      </c>
      <c r="CH20" s="59">
        <v>115200</v>
      </c>
      <c r="CI20" s="59">
        <v>133600</v>
      </c>
      <c r="CJ20" s="59">
        <v>143720.95500000002</v>
      </c>
      <c r="CK20" s="59">
        <v>129523.08299999998</v>
      </c>
      <c r="CL20" s="59">
        <v>214808.05299999999</v>
      </c>
      <c r="CM20" s="59">
        <v>134455.37</v>
      </c>
      <c r="CN20" s="59">
        <v>159022</v>
      </c>
      <c r="CO20" s="59">
        <f>SUM(CC20:CN20)</f>
        <v>1533263.8810000001</v>
      </c>
      <c r="CP20" s="92">
        <f>SUM(CP17:CP19)</f>
        <v>212430.495</v>
      </c>
      <c r="CQ20" s="92">
        <f t="shared" ref="CQ20:DA20" si="249">SUM(CQ17:CQ19)</f>
        <v>225427.549</v>
      </c>
      <c r="CR20" s="92">
        <f t="shared" si="249"/>
        <v>72576.38</v>
      </c>
      <c r="CS20" s="92">
        <f t="shared" si="249"/>
        <v>119389.423</v>
      </c>
      <c r="CT20" s="92">
        <f t="shared" si="249"/>
        <v>108951.46799999999</v>
      </c>
      <c r="CU20" s="92">
        <f t="shared" si="249"/>
        <v>88078.74</v>
      </c>
      <c r="CV20" s="92">
        <f t="shared" si="249"/>
        <v>191925.55900000001</v>
      </c>
      <c r="CW20" s="92">
        <f t="shared" si="249"/>
        <v>125408.16200000001</v>
      </c>
      <c r="CX20" s="92">
        <f t="shared" si="249"/>
        <v>177792.13099999999</v>
      </c>
      <c r="CY20" s="60">
        <v>109050.44600000001</v>
      </c>
      <c r="CZ20" s="92">
        <f t="shared" si="249"/>
        <v>121738.405</v>
      </c>
      <c r="DA20" s="92">
        <f t="shared" si="249"/>
        <v>135603.946</v>
      </c>
      <c r="DB20" s="50">
        <f t="shared" si="42"/>
        <v>1688372.7040000001</v>
      </c>
      <c r="DC20" s="92">
        <f t="shared" ref="DC20" si="250">SUM(DC17:DC19)</f>
        <v>248253.82399999999</v>
      </c>
      <c r="DD20" s="92">
        <f t="shared" ref="DD20" si="251">SUM(DD17:DD19)</f>
        <v>182890.215</v>
      </c>
      <c r="DE20" s="92">
        <f t="shared" ref="DE20" si="252">SUM(DE17:DE19)</f>
        <v>204953.27799999999</v>
      </c>
      <c r="DF20" s="92">
        <f t="shared" ref="DF20" si="253">SUM(DF17:DF19)</f>
        <v>100247.81600000001</v>
      </c>
      <c r="DG20" s="92">
        <f t="shared" ref="DG20" si="254">SUM(DG17:DG19)</f>
        <v>43095.046000000002</v>
      </c>
      <c r="DH20" s="92">
        <f t="shared" ref="DH20" si="255">SUM(DH17:DH19)</f>
        <v>99084.701000000001</v>
      </c>
      <c r="DI20" s="92">
        <f t="shared" ref="DI20" si="256">SUM(DI17:DI19)</f>
        <v>120713.113</v>
      </c>
      <c r="DJ20" s="92">
        <f t="shared" ref="DJ20" si="257">SUM(DJ17:DJ19)</f>
        <v>248539.304</v>
      </c>
      <c r="DK20" s="92">
        <f t="shared" ref="DK20" si="258">SUM(DK17:DK19)</f>
        <v>146187.31700000001</v>
      </c>
      <c r="DL20" s="92">
        <f t="shared" ref="DL20" si="259">SUM(DL17:DL19)</f>
        <v>169142.63</v>
      </c>
      <c r="DM20" s="92">
        <f t="shared" ref="DM20" si="260">SUM(DM17:DM19)</f>
        <v>186805.51400000002</v>
      </c>
      <c r="DN20" s="92">
        <f t="shared" ref="DN20" si="261">SUM(DN17:DN19)</f>
        <v>130935.53599999999</v>
      </c>
      <c r="DO20" s="50">
        <f t="shared" si="43"/>
        <v>1880848.294</v>
      </c>
      <c r="DP20" s="50">
        <f>SUM(DP17:DP19)</f>
        <v>187940.23800000001</v>
      </c>
      <c r="DQ20" s="50">
        <f t="shared" ref="DQ20" si="262">SUM(DQ17:DQ19)</f>
        <v>150987.408</v>
      </c>
      <c r="DR20" s="50">
        <f t="shared" ref="DR20" si="263">SUM(DR17:DR19)</f>
        <v>107592.55099999999</v>
      </c>
      <c r="DS20" s="50">
        <f t="shared" ref="DS20" si="264">SUM(DS17:DS19)</f>
        <v>123203.47500000001</v>
      </c>
      <c r="DT20" s="50">
        <f t="shared" ref="DT20" si="265">SUM(DT17:DT19)</f>
        <v>187886.48299999998</v>
      </c>
      <c r="DU20" s="50">
        <f t="shared" ref="DU20" si="266">SUM(DU17:DU19)</f>
        <v>160108.66099999999</v>
      </c>
      <c r="DV20" s="50">
        <f t="shared" ref="DV20" si="267">SUM(DV17:DV19)</f>
        <v>105774.027</v>
      </c>
      <c r="DW20" s="50">
        <f t="shared" ref="DW20" si="268">SUM(DW17:DW19)</f>
        <v>139469.92600000001</v>
      </c>
      <c r="DX20" s="50">
        <f t="shared" ref="DX20" si="269">SUM(DX17:DX19)</f>
        <v>129709.364</v>
      </c>
      <c r="DY20" s="50">
        <f t="shared" ref="DY20" si="270">SUM(DY17:DY19)</f>
        <v>221023.446</v>
      </c>
      <c r="DZ20" s="50">
        <f t="shared" ref="DZ20" si="271">SUM(DZ17:DZ19)</f>
        <v>166751.141</v>
      </c>
      <c r="EA20" s="50">
        <f t="shared" ref="EA20" si="272">SUM(EA17:EA19)</f>
        <v>110609.845</v>
      </c>
      <c r="EB20" s="50">
        <f t="shared" si="44"/>
        <v>1791056.5650000002</v>
      </c>
      <c r="EC20" s="50">
        <f>SUM(EC17:EC19)</f>
        <v>248338.52399999998</v>
      </c>
      <c r="ED20" s="50">
        <f t="shared" ref="ED20" si="273">SUM(ED17:ED19)</f>
        <v>139662.41500000001</v>
      </c>
      <c r="EE20" s="50">
        <f t="shared" ref="EE20" si="274">SUM(EE17:EE19)</f>
        <v>149965.38800000001</v>
      </c>
      <c r="EF20" s="50">
        <f t="shared" ref="EF20" si="275">SUM(EF17:EF19)</f>
        <v>32692.078000000001</v>
      </c>
      <c r="EG20" s="50">
        <f t="shared" ref="EG20" si="276">SUM(EG17:EG19)</f>
        <v>29021</v>
      </c>
      <c r="EH20" s="50">
        <f t="shared" ref="EH20" si="277">SUM(EH17:EH19)</f>
        <v>82719.231</v>
      </c>
      <c r="EI20" s="50">
        <f t="shared" ref="EI20" si="278">SUM(EI17:EI19)</f>
        <v>218807.87</v>
      </c>
      <c r="EJ20" s="50">
        <f t="shared" ref="EJ20" si="279">SUM(EJ17:EJ19)</f>
        <v>118022.049</v>
      </c>
      <c r="EK20" s="50">
        <f t="shared" ref="EK20" si="280">SUM(EK17:EK19)</f>
        <v>169516.37299999999</v>
      </c>
      <c r="EL20" s="50">
        <f t="shared" ref="EL20" si="281">SUM(EL17:EL19)</f>
        <v>96210.16399999999</v>
      </c>
      <c r="EM20" s="50">
        <f t="shared" ref="EM20" si="282">SUM(EM17:EM19)</f>
        <v>109132.17300000001</v>
      </c>
      <c r="EN20" s="50">
        <f t="shared" ref="EN20" si="283">SUM(EN17:EN19)</f>
        <v>173131.74799999999</v>
      </c>
      <c r="EO20" s="50">
        <f t="shared" si="45"/>
        <v>1567219.013</v>
      </c>
      <c r="EP20" s="50">
        <f>SUM(EP17:EP19)</f>
        <v>177312.48500000002</v>
      </c>
      <c r="EQ20" s="50">
        <f t="shared" ref="EQ20" si="284">SUM(EQ17:EQ19)</f>
        <v>248239.78700000001</v>
      </c>
      <c r="ER20" s="50">
        <f t="shared" ref="ER20" si="285">SUM(ER17:ER19)</f>
        <v>138325.67000000001</v>
      </c>
      <c r="ES20" s="50">
        <f t="shared" ref="ES20" si="286">SUM(ES17:ES19)</f>
        <v>75323.535000000003</v>
      </c>
      <c r="ET20" s="50">
        <f t="shared" ref="ET20" si="287">SUM(ET17:ET19)</f>
        <v>92583.934999999998</v>
      </c>
      <c r="EU20" s="50">
        <f t="shared" ref="EU20" si="288">SUM(EU17:EU19)</f>
        <v>121707.928</v>
      </c>
      <c r="EV20" s="50">
        <f t="shared" ref="EV20" si="289">SUM(EV17:EV19)</f>
        <v>69749.82699999999</v>
      </c>
      <c r="EW20" s="50">
        <f t="shared" ref="EW20" si="290">SUM(EW17:EW19)</f>
        <v>109428.226</v>
      </c>
      <c r="EX20" s="50">
        <f t="shared" ref="EX20" si="291">SUM(EX17:EX19)</f>
        <v>211592.37899999999</v>
      </c>
      <c r="EY20" s="50">
        <f t="shared" ref="EY20" si="292">SUM(EY17:EY19)</f>
        <v>170599.228</v>
      </c>
      <c r="EZ20" s="50">
        <f t="shared" ref="EZ20" si="293">SUM(EZ17:EZ19)</f>
        <v>101100.37400000001</v>
      </c>
      <c r="FA20" s="50">
        <f t="shared" ref="FA20" si="294">SUM(FA17:FA19)</f>
        <v>173801.62</v>
      </c>
      <c r="FB20" s="50">
        <f t="shared" si="46"/>
        <v>1689764.9939999999</v>
      </c>
      <c r="FC20" s="50">
        <f>SUM(FC17:FC19)</f>
        <v>69019.392999999996</v>
      </c>
      <c r="FD20" s="50">
        <f t="shared" ref="FD20" si="295">SUM(FD17:FD19)</f>
        <v>138899.46100000001</v>
      </c>
      <c r="FE20" s="50">
        <f t="shared" ref="FE20" si="296">SUM(FE17:FE19)</f>
        <v>103664.515</v>
      </c>
      <c r="FF20" s="50">
        <f t="shared" ref="FF20" si="297">SUM(FF17:FF19)</f>
        <v>94959.148000000001</v>
      </c>
      <c r="FG20" s="50">
        <f t="shared" ref="FG20" si="298">SUM(FG17:FG19)</f>
        <v>80415.475999999995</v>
      </c>
      <c r="FH20" s="50">
        <f t="shared" ref="FH20" si="299">SUM(FH17:FH19)</f>
        <v>79636.747999999992</v>
      </c>
      <c r="FI20" s="50">
        <f t="shared" ref="FI20" si="300">SUM(FI17:FI19)</f>
        <v>134254.66390000001</v>
      </c>
      <c r="FJ20" s="50">
        <f t="shared" ref="FJ20" si="301">SUM(FJ17:FJ19)</f>
        <v>20070.768</v>
      </c>
      <c r="FK20" s="50">
        <f t="shared" ref="FK20" si="302">SUM(FK17:FK19)</f>
        <v>173477.45499999999</v>
      </c>
      <c r="FL20" s="50">
        <f t="shared" ref="FL20" si="303">SUM(FL17:FL19)</f>
        <v>98826.217999999993</v>
      </c>
      <c r="FM20" s="50">
        <f t="shared" ref="FM20" si="304">SUM(FM17:FM19)</f>
        <v>116773.94799999999</v>
      </c>
      <c r="FN20" s="50">
        <f t="shared" ref="FN20" si="305">SUM(FN17:FN19)</f>
        <v>135591.69199999998</v>
      </c>
      <c r="FO20" s="50">
        <f t="shared" si="47"/>
        <v>1245589.4859000002</v>
      </c>
      <c r="FP20" s="50">
        <f>SUM(FP17:FP19)</f>
        <v>227240.96500000003</v>
      </c>
      <c r="FQ20" s="50">
        <f t="shared" ref="FQ20" si="306">SUM(FQ17:FQ19)</f>
        <v>112430.164</v>
      </c>
      <c r="FR20" s="50">
        <f t="shared" ref="FR20" si="307">SUM(FR17:FR19)</f>
        <v>113290.01699999999</v>
      </c>
      <c r="FS20" s="50">
        <f t="shared" ref="FS20" si="308">SUM(FS17:FS19)</f>
        <v>117485.20299999999</v>
      </c>
      <c r="FT20" s="50">
        <f t="shared" ref="FT20" si="309">SUM(FT17:FT19)</f>
        <v>87432.517999999996</v>
      </c>
      <c r="FU20" s="50">
        <f t="shared" ref="FU20" si="310">SUM(FU17:FU19)</f>
        <v>155106.378</v>
      </c>
      <c r="FV20" s="50">
        <f t="shared" ref="FV20" si="311">SUM(FV17:FV19)</f>
        <v>157550.33199999999</v>
      </c>
      <c r="FW20" s="50">
        <f t="shared" ref="FW20" si="312">SUM(FW17:FW19)</f>
        <v>129914.183</v>
      </c>
      <c r="FX20" s="50">
        <f t="shared" ref="FX20" si="313">SUM(FX17:FX19)</f>
        <v>79169.274999999994</v>
      </c>
      <c r="FY20" s="50">
        <f t="shared" ref="FY20" si="314">SUM(FY17:FY19)</f>
        <v>192745.66100000002</v>
      </c>
      <c r="FZ20" s="50">
        <f t="shared" ref="FZ20" si="315">SUM(FZ17:FZ19)</f>
        <v>134502.68700000001</v>
      </c>
      <c r="GA20" s="50">
        <f t="shared" ref="GA20" si="316">SUM(GA17:GA19)</f>
        <v>210431.01</v>
      </c>
      <c r="GB20" s="50">
        <f t="shared" si="48"/>
        <v>1717298.3929999999</v>
      </c>
      <c r="GC20" s="50">
        <f>SUM(GC17:GC19)</f>
        <v>423199.87</v>
      </c>
      <c r="GD20" s="50">
        <f t="shared" ref="GD20" si="317">SUM(GD17:GD19)</f>
        <v>307125.223</v>
      </c>
      <c r="GE20" s="50">
        <f t="shared" ref="GE20" si="318">SUM(GE17:GE19)</f>
        <v>98165.205000000002</v>
      </c>
      <c r="GF20" s="50">
        <f t="shared" ref="GF20" si="319">SUM(GF17:GF19)</f>
        <v>243656.913</v>
      </c>
      <c r="GG20" s="50">
        <f t="shared" ref="GG20" si="320">SUM(GG17:GG19)</f>
        <v>224720.815</v>
      </c>
      <c r="GH20" s="50">
        <f t="shared" ref="GH20" si="321">SUM(GH17:GH19)</f>
        <v>196998.73099999997</v>
      </c>
      <c r="GI20" s="50">
        <f t="shared" ref="GI20" si="322">SUM(GI17:GI19)</f>
        <v>189653.99400000001</v>
      </c>
      <c r="GJ20" s="50">
        <f t="shared" ref="GJ20" si="323">SUM(GJ17:GJ19)</f>
        <v>176284.67799999999</v>
      </c>
      <c r="GK20" s="50">
        <f t="shared" ref="GK20" si="324">SUM(GK17:GK19)</f>
        <v>222462.32299999997</v>
      </c>
      <c r="GL20" s="50">
        <f t="shared" ref="GL20" si="325">SUM(GL17:GL19)</f>
        <v>185306.726</v>
      </c>
      <c r="GM20" s="50">
        <f t="shared" ref="GM20" si="326">SUM(GM17:GM19)</f>
        <v>143599.83100000001</v>
      </c>
      <c r="GN20" s="50">
        <f t="shared" ref="GN20" si="327">SUM(GN17:GN19)</f>
        <v>151589.58100000001</v>
      </c>
      <c r="GO20" s="50">
        <f t="shared" si="49"/>
        <v>2562763.8899999997</v>
      </c>
      <c r="GP20" s="50">
        <f>SUM(GP17:GP19)</f>
        <v>235796.66800000001</v>
      </c>
      <c r="GQ20" s="50">
        <f t="shared" ref="GQ20" si="328">SUM(GQ17:GQ19)</f>
        <v>207135.62</v>
      </c>
      <c r="GR20" s="50">
        <f t="shared" ref="GR20" si="329">SUM(GR17:GR19)</f>
        <v>137656</v>
      </c>
      <c r="GS20" s="50">
        <f t="shared" ref="GS20" si="330">SUM(GS17:GS19)</f>
        <v>111102</v>
      </c>
      <c r="GT20" s="50">
        <f t="shared" ref="GT20" si="331">SUM(GT17:GT19)</f>
        <v>3802929.2149999999</v>
      </c>
      <c r="GU20" s="50">
        <f t="shared" ref="GU20" si="332">SUM(GU17:GU19)</f>
        <v>139536.70600000001</v>
      </c>
      <c r="GV20" s="50">
        <f t="shared" ref="GV20" si="333">SUM(GV17:GV19)</f>
        <v>155880</v>
      </c>
      <c r="GW20" s="50">
        <f t="shared" ref="GW20" si="334">SUM(GW17:GW19)</f>
        <v>240779</v>
      </c>
      <c r="GX20" s="50">
        <f t="shared" ref="GX20" si="335">SUM(GX17:GX19)</f>
        <v>234537</v>
      </c>
      <c r="GY20" s="50">
        <f t="shared" ref="GY20" si="336">SUM(GY17:GY19)</f>
        <v>169011.30599999998</v>
      </c>
      <c r="GZ20" s="50">
        <f t="shared" ref="GZ20" si="337">SUM(GZ17:GZ19)</f>
        <v>209968</v>
      </c>
      <c r="HA20" s="50">
        <f t="shared" ref="HA20" si="338">SUM(HA17:HA19)</f>
        <v>228448</v>
      </c>
      <c r="HB20" s="50">
        <f t="shared" si="50"/>
        <v>5872779.5149999997</v>
      </c>
      <c r="HC20" s="50">
        <f>SUM(HC17:HC19)</f>
        <v>199961</v>
      </c>
      <c r="HD20" s="50">
        <f t="shared" ref="HD20" si="339">SUM(HD17:HD19)</f>
        <v>170162</v>
      </c>
      <c r="HE20" s="50">
        <f t="shared" ref="HE20" si="340">SUM(HE17:HE19)</f>
        <v>252252.90900000001</v>
      </c>
      <c r="HF20" s="50">
        <f t="shared" ref="HF20" si="341">SUM(HF17:HF19)</f>
        <v>118754.481</v>
      </c>
      <c r="HG20" s="50">
        <f t="shared" ref="HG20" si="342">SUM(HG17:HG19)</f>
        <v>245111.92300000001</v>
      </c>
      <c r="HH20" s="50">
        <f t="shared" ref="HH20" si="343">SUM(HH17:HH19)</f>
        <v>139779.18700000001</v>
      </c>
      <c r="HI20" s="50">
        <f t="shared" ref="HI20" si="344">SUM(HI17:HI19)</f>
        <v>115682.73300000001</v>
      </c>
      <c r="HJ20" s="50">
        <f t="shared" ref="HJ20" si="345">SUM(HJ17:HJ19)</f>
        <v>305661.18700000003</v>
      </c>
      <c r="HK20" s="50">
        <f t="shared" ref="HK20" si="346">SUM(HK17:HK19)</f>
        <v>157876.57199999999</v>
      </c>
      <c r="HL20" s="50">
        <f t="shared" ref="HL20" si="347">SUM(HL17:HL19)</f>
        <v>160580.94399999999</v>
      </c>
      <c r="HM20" s="50">
        <f t="shared" ref="HM20" si="348">SUM(HM17:HM19)</f>
        <v>336883.82999999996</v>
      </c>
      <c r="HN20" s="50">
        <f t="shared" ref="HN20" si="349">SUM(HN17:HN19)</f>
        <v>223291.91199999998</v>
      </c>
      <c r="HO20" s="149">
        <f t="shared" si="51"/>
        <v>2425998.6779999998</v>
      </c>
      <c r="HP20" s="50">
        <f>SUM(HP17:HP19)</f>
        <v>134404.92600000001</v>
      </c>
      <c r="HQ20" s="50">
        <f t="shared" ref="HQ20" si="350">SUM(HQ17:HQ19)</f>
        <v>228603.402</v>
      </c>
      <c r="HR20" s="50">
        <f t="shared" ref="HR20" si="351">SUM(HR17:HR19)</f>
        <v>340693.93200000003</v>
      </c>
      <c r="HS20" s="50">
        <f t="shared" ref="HS20" si="352">SUM(HS17:HS19)</f>
        <v>217678.28899999999</v>
      </c>
      <c r="HT20" s="50">
        <f t="shared" ref="HT20" si="353">SUM(HT17:HT19)</f>
        <v>165326.34</v>
      </c>
      <c r="HU20" s="50">
        <f t="shared" ref="HU20" si="354">SUM(HU17:HU19)</f>
        <v>212650.193</v>
      </c>
      <c r="HV20" s="50">
        <f t="shared" ref="HV20" si="355">SUM(HV17:HV19)</f>
        <v>303183.55300000001</v>
      </c>
      <c r="HW20" s="50">
        <f t="shared" ref="HW20" si="356">SUM(HW17:HW19)</f>
        <v>379844.62400000001</v>
      </c>
      <c r="HX20" s="50">
        <f t="shared" ref="HX20" si="357">SUM(HX17:HX19)</f>
        <v>234698.66700000002</v>
      </c>
      <c r="HY20" s="50">
        <f t="shared" ref="HY20" si="358">SUM(HY17:HY19)</f>
        <v>201093.11</v>
      </c>
      <c r="HZ20" s="50">
        <f t="shared" ref="HZ20" si="359">SUM(HZ17:HZ19)</f>
        <v>273938.033</v>
      </c>
      <c r="IA20" s="50">
        <f t="shared" ref="IA20" si="360">SUM(IA17:IA19)</f>
        <v>333366.63</v>
      </c>
      <c r="IB20" s="50">
        <f t="shared" si="52"/>
        <v>3025481.6989999996</v>
      </c>
      <c r="IC20" s="50">
        <f>SUM(IC17:IC19)</f>
        <v>279177.33100000001</v>
      </c>
      <c r="ID20" s="50">
        <f t="shared" ref="ID20" si="361">SUM(ID17:ID19)</f>
        <v>348506.95400000003</v>
      </c>
      <c r="IE20" s="50">
        <f t="shared" ref="IE20" si="362">SUM(IE17:IE19)</f>
        <v>210017.44999999998</v>
      </c>
      <c r="IF20" s="50">
        <f t="shared" ref="IF20" si="363">SUM(IF17:IF19)</f>
        <v>273207.80300000001</v>
      </c>
      <c r="IG20" s="50">
        <f t="shared" ref="IG20" si="364">SUM(IG17:IG19)</f>
        <v>295022.13099999999</v>
      </c>
      <c r="IH20" s="50">
        <f t="shared" ref="IH20" si="365">SUM(IH17:IH19)</f>
        <v>331233.10000000003</v>
      </c>
      <c r="II20" s="50">
        <f t="shared" ref="II20" si="366">SUM(II17:II19)</f>
        <v>711594.26800000004</v>
      </c>
      <c r="IJ20" s="50">
        <f t="shared" ref="IJ20" si="367">SUM(IJ17:IJ19)</f>
        <v>201445.04499999998</v>
      </c>
      <c r="IK20" s="50">
        <f t="shared" ref="IK20" si="368">SUM(IK17:IK19)</f>
        <v>182396.807</v>
      </c>
      <c r="IL20" s="50">
        <f t="shared" ref="IL20" si="369">SUM(IL17:IL19)</f>
        <v>256317.93100000001</v>
      </c>
      <c r="IM20" s="50">
        <f t="shared" ref="IM20" si="370">SUM(IM17:IM19)</f>
        <v>111442.735</v>
      </c>
      <c r="IN20" s="50">
        <f t="shared" ref="IN20" si="371">SUM(IN17:IN19)</f>
        <v>295487.41500000004</v>
      </c>
      <c r="IO20" s="50">
        <f t="shared" si="53"/>
        <v>3495848.9699999997</v>
      </c>
      <c r="IP20" s="50">
        <f>SUM(IP17:IP19)</f>
        <v>299579.60699999996</v>
      </c>
      <c r="IQ20" s="50">
        <f t="shared" ref="IQ20" si="372">SUM(IQ17:IQ19)</f>
        <v>169694.91999999998</v>
      </c>
      <c r="IR20" s="50">
        <f t="shared" ref="IR20" si="373">SUM(IR17:IR19)</f>
        <v>337638.63399999996</v>
      </c>
      <c r="IS20" s="50">
        <f t="shared" ref="IS20" si="374">SUM(IS17:IS19)</f>
        <v>178474.44699999999</v>
      </c>
      <c r="IT20" s="50">
        <f t="shared" ref="IT20" si="375">SUM(IT17:IT19)</f>
        <v>267970.24300000002</v>
      </c>
      <c r="IU20" s="50">
        <f t="shared" ref="IU20" si="376">SUM(IU17:IU19)</f>
        <v>179985.08199999999</v>
      </c>
      <c r="IV20" s="50">
        <f t="shared" ref="IV20" si="377">SUM(IV17:IV19)</f>
        <v>280307.766</v>
      </c>
      <c r="IW20" s="50">
        <f t="shared" ref="IW20" si="378">SUM(IW17:IW19)</f>
        <v>457625.46799999999</v>
      </c>
      <c r="IX20" s="50">
        <f t="shared" ref="IX20" si="379">SUM(IX17:IX19)</f>
        <v>285416.88400000002</v>
      </c>
      <c r="IY20" s="50">
        <f t="shared" ref="IY20" si="380">SUM(IY17:IY19)</f>
        <v>254850.90300000002</v>
      </c>
      <c r="IZ20" s="50">
        <f t="shared" ref="IZ20" si="381">SUM(IZ17:IZ19)</f>
        <v>296866.87899999996</v>
      </c>
      <c r="JA20" s="50">
        <f t="shared" ref="JA20" si="382">SUM(JA17:JA19)</f>
        <v>201425.43699999998</v>
      </c>
      <c r="JB20" s="50">
        <f t="shared" si="54"/>
        <v>3209836.2699999996</v>
      </c>
      <c r="JC20" s="50">
        <f>SUM(JC17:JC19)</f>
        <v>309966.39</v>
      </c>
      <c r="JD20" s="50">
        <f t="shared" ref="JD20" si="383">SUM(JD17:JD19)</f>
        <v>283105.64199999999</v>
      </c>
      <c r="JE20" s="50">
        <f t="shared" ref="JE20" si="384">SUM(JE17:JE19)</f>
        <v>330466.11599999998</v>
      </c>
      <c r="JF20" s="50">
        <f t="shared" ref="JF20" si="385">SUM(JF17:JF19)</f>
        <v>206692.658</v>
      </c>
      <c r="JG20" s="50">
        <f t="shared" ref="JG20" si="386">SUM(JG17:JG19)</f>
        <v>316693.53500000003</v>
      </c>
      <c r="JH20" s="50">
        <f t="shared" ref="JH20" si="387">SUM(JH17:JH19)</f>
        <v>244224.34699999998</v>
      </c>
      <c r="JI20" s="50">
        <f t="shared" ref="JI20" si="388">SUM(JI17:JI19)</f>
        <v>275505.54800000001</v>
      </c>
      <c r="JJ20" s="50">
        <f t="shared" ref="JJ20" si="389">SUM(JJ17:JJ19)</f>
        <v>390485.74900000001</v>
      </c>
      <c r="JK20" s="50">
        <f t="shared" ref="JK20" si="390">SUM(JK17:JK19)</f>
        <v>386698.55999999994</v>
      </c>
      <c r="JL20" s="50">
        <f t="shared" ref="JL20" si="391">SUM(JL17:JL19)</f>
        <v>408963.11199999996</v>
      </c>
      <c r="JM20" s="50">
        <f t="shared" ref="JM20" si="392">SUM(JM17:JM19)</f>
        <v>281749.26199999999</v>
      </c>
      <c r="JN20" s="50">
        <f t="shared" ref="JN20" si="393">SUM(JN17:JN19)</f>
        <v>200925.266</v>
      </c>
      <c r="JO20" s="50">
        <f t="shared" si="55"/>
        <v>3635476.1849999996</v>
      </c>
      <c r="JP20" s="50">
        <f>SUM(JP17:JP19)</f>
        <v>360929.79399999999</v>
      </c>
      <c r="JQ20" s="50">
        <f t="shared" ref="JQ20" si="394">SUM(JQ17:JQ19)</f>
        <v>363854.08300000004</v>
      </c>
      <c r="JR20" s="50">
        <f t="shared" ref="JR20" si="395">SUM(JR17:JR19)</f>
        <v>392214.266</v>
      </c>
      <c r="JS20" s="50">
        <f t="shared" ref="JS20" si="396">SUM(JS17:JS19)</f>
        <v>251462.16999999998</v>
      </c>
      <c r="JT20" s="50">
        <f t="shared" ref="JT20" si="397">SUM(JT17:JT19)</f>
        <v>186536.685</v>
      </c>
      <c r="JU20" s="50">
        <f t="shared" ref="JU20" si="398">SUM(JU17:JU19)</f>
        <v>297190.40000000002</v>
      </c>
      <c r="JV20" s="50">
        <f t="shared" ref="JV20" si="399">SUM(JV17:JV19)</f>
        <v>303388.174</v>
      </c>
      <c r="JW20" s="50">
        <f t="shared" ref="JW20" si="400">SUM(JW17:JW19)</f>
        <v>350959.09299999999</v>
      </c>
      <c r="JX20" s="50">
        <f t="shared" ref="JX20" si="401">SUM(JX17:JX19)</f>
        <v>397931.41599999997</v>
      </c>
      <c r="JY20" s="50">
        <f t="shared" ref="JY20" si="402">SUM(JY17:JY19)</f>
        <v>278899.01100000006</v>
      </c>
      <c r="JZ20" s="50">
        <f t="shared" ref="JZ20" si="403">SUM(JZ17:JZ19)</f>
        <v>264582.97599999997</v>
      </c>
      <c r="KA20" s="50">
        <f t="shared" ref="KA20" si="404">SUM(KA17:KA19)</f>
        <v>273121.47200000001</v>
      </c>
      <c r="KB20" s="149">
        <f t="shared" si="56"/>
        <v>3721069.54</v>
      </c>
      <c r="KC20" s="50">
        <f>SUM(KC17:KC19)</f>
        <v>468110.83400000003</v>
      </c>
      <c r="KD20" s="50">
        <f t="shared" ref="KD20" si="405">SUM(KD17:KD19)</f>
        <v>284829.924</v>
      </c>
      <c r="KE20" s="50">
        <f t="shared" ref="KE20" si="406">SUM(KE17:KE19)</f>
        <v>393917.06900000002</v>
      </c>
      <c r="KF20" s="50">
        <f t="shared" ref="KF20" si="407">SUM(KF17:KF19)</f>
        <v>253857.45400000003</v>
      </c>
      <c r="KG20" s="50">
        <f t="shared" ref="KG20" si="408">SUM(KG17:KG19)</f>
        <v>189538.16999999998</v>
      </c>
      <c r="KH20" s="50">
        <f t="shared" ref="KH20" si="409">SUM(KH17:KH19)</f>
        <v>275199.33499999996</v>
      </c>
      <c r="KI20" s="50">
        <f t="shared" ref="KI20" si="410">SUM(KI17:KI19)</f>
        <v>360835.72899999999</v>
      </c>
      <c r="KJ20" s="50">
        <f t="shared" ref="KJ20" si="411">SUM(KJ17:KJ19)</f>
        <v>367229.174</v>
      </c>
      <c r="KK20" s="50">
        <f t="shared" ref="KK20" si="412">SUM(KK17:KK19)</f>
        <v>304551.71899999998</v>
      </c>
      <c r="KL20" s="50">
        <f t="shared" ref="KL20" si="413">SUM(KL17:KL19)</f>
        <v>286441.42499999999</v>
      </c>
      <c r="KM20" s="50">
        <f t="shared" ref="KM20" si="414">SUM(KM17:KM19)</f>
        <v>309533.38099999999</v>
      </c>
      <c r="KN20" s="50">
        <f t="shared" ref="KN20" si="415">SUM(KN17:KN19)</f>
        <v>298821.00600000005</v>
      </c>
      <c r="KO20" s="50">
        <f t="shared" si="57"/>
        <v>3792865.2199999997</v>
      </c>
      <c r="KP20" s="50">
        <f>SUM(KP17:KP19)</f>
        <v>293695.82400000002</v>
      </c>
      <c r="KQ20" s="50">
        <f t="shared" ref="KQ20" si="416">SUM(KQ17:KQ19)</f>
        <v>294149.7</v>
      </c>
      <c r="KR20" s="50">
        <f t="shared" ref="KR20" si="417">SUM(KR17:KR19)</f>
        <v>221574.329</v>
      </c>
      <c r="KS20" s="50">
        <f t="shared" ref="KS20" si="418">SUM(KS17:KS19)</f>
        <v>265794.94799999997</v>
      </c>
      <c r="KT20" s="50">
        <f t="shared" ref="KT20" si="419">SUM(KT17:KT19)</f>
        <v>251829.95499999999</v>
      </c>
      <c r="KU20" s="50">
        <f t="shared" ref="KU20" si="420">SUM(KU17:KU19)</f>
        <v>320506.239</v>
      </c>
      <c r="KV20" s="50">
        <f t="shared" ref="KV20" si="421">SUM(KV17:KV19)</f>
        <v>313107.58100000001</v>
      </c>
      <c r="KW20" s="50">
        <f t="shared" ref="KW20" si="422">SUM(KW17:KW19)</f>
        <v>321719.32799999998</v>
      </c>
      <c r="KX20" s="50">
        <f t="shared" ref="KX20" si="423">SUM(KX17:KX19)</f>
        <v>307954.90100000001</v>
      </c>
      <c r="KY20" s="50">
        <f t="shared" ref="KY20" si="424">SUM(KY17:KY19)</f>
        <v>384019.93800000002</v>
      </c>
      <c r="KZ20" s="50">
        <f t="shared" ref="KZ20" si="425">SUM(KZ17:KZ19)</f>
        <v>212574.54199999999</v>
      </c>
      <c r="LA20" s="50">
        <f t="shared" ref="LA20" si="426">SUM(LA17:LA19)</f>
        <v>269146.58799999999</v>
      </c>
      <c r="LB20" s="50">
        <f t="shared" si="58"/>
        <v>3456073.8730000001</v>
      </c>
      <c r="LC20" s="50">
        <f>SUM(LC17:LC19)</f>
        <v>392570.016</v>
      </c>
      <c r="LD20" s="50">
        <f t="shared" ref="LD20" si="427">SUM(LD17:LD19)</f>
        <v>269745.26</v>
      </c>
      <c r="LE20" s="50">
        <f t="shared" ref="LE20" si="428">SUM(LE17:LE19)</f>
        <v>434615.18400000001</v>
      </c>
      <c r="LF20" s="50">
        <f t="shared" ref="LF20" si="429">SUM(LF17:LF19)</f>
        <v>247160.96100000001</v>
      </c>
      <c r="LG20" s="50">
        <f t="shared" ref="LG20" si="430">SUM(LG17:LG19)</f>
        <v>237659.97200000001</v>
      </c>
      <c r="LH20" s="50">
        <f t="shared" ref="LH20" si="431">SUM(LH17:LH19)</f>
        <v>236404.989</v>
      </c>
      <c r="LI20" s="50">
        <f t="shared" ref="LI20" si="432">SUM(LI17:LI19)</f>
        <v>319529.68800000002</v>
      </c>
      <c r="LJ20" s="50">
        <f t="shared" ref="LJ20" si="433">SUM(LJ17:LJ19)</f>
        <v>381420.81899999996</v>
      </c>
      <c r="LK20" s="50">
        <f t="shared" ref="LK20" si="434">SUM(LK17:LK19)</f>
        <v>270464.73099999997</v>
      </c>
      <c r="LL20" s="50">
        <f t="shared" ref="LL20" si="435">SUM(LL17:LL19)</f>
        <v>352380.90700000001</v>
      </c>
      <c r="LM20" s="50">
        <f t="shared" ref="LM20" si="436">SUM(LM17:LM19)</f>
        <v>235761.948</v>
      </c>
      <c r="LN20" s="50">
        <f t="shared" ref="LN20" si="437">SUM(LN17:LN19)</f>
        <v>211794.39299999998</v>
      </c>
      <c r="LO20" s="50">
        <f t="shared" si="59"/>
        <v>3589508.8680000007</v>
      </c>
    </row>
    <row r="21" spans="1:327" ht="33.75">
      <c r="A21" s="262"/>
      <c r="B21" s="22" t="s">
        <v>44</v>
      </c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71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84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71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71"/>
      <c r="BC21" s="185"/>
      <c r="BD21" s="185"/>
      <c r="BE21" s="185"/>
      <c r="BF21" s="185"/>
      <c r="BG21" s="185"/>
      <c r="BH21" s="185"/>
      <c r="BI21" s="185"/>
      <c r="BJ21" s="185"/>
      <c r="BK21" s="185"/>
      <c r="BL21" s="185"/>
      <c r="BM21" s="185"/>
      <c r="BN21" s="185"/>
      <c r="BO21" s="171"/>
      <c r="BP21" s="185"/>
      <c r="BQ21" s="185"/>
      <c r="BR21" s="185"/>
      <c r="BS21" s="185"/>
      <c r="BT21" s="185"/>
      <c r="BU21" s="185"/>
      <c r="BV21" s="185"/>
      <c r="BW21" s="185"/>
      <c r="BX21" s="185"/>
      <c r="BY21" s="185"/>
      <c r="BZ21" s="185"/>
      <c r="CA21" s="185"/>
      <c r="CB21" s="185"/>
      <c r="CC21" s="185"/>
      <c r="CD21" s="185"/>
      <c r="CE21" s="185"/>
      <c r="CF21" s="185"/>
      <c r="CG21" s="185"/>
      <c r="CH21" s="185"/>
      <c r="CI21" s="185"/>
      <c r="CJ21" s="185"/>
      <c r="CK21" s="185"/>
      <c r="CL21" s="185"/>
      <c r="CM21" s="185"/>
      <c r="CN21" s="185"/>
      <c r="CO21" s="171"/>
      <c r="CP21" s="101">
        <v>9998</v>
      </c>
      <c r="CQ21" s="102">
        <v>15890</v>
      </c>
      <c r="CR21" s="102">
        <v>0</v>
      </c>
      <c r="CS21" s="102">
        <v>0</v>
      </c>
      <c r="CT21" s="102">
        <v>28894</v>
      </c>
      <c r="CU21" s="102">
        <v>0</v>
      </c>
      <c r="CV21" s="102">
        <v>53327</v>
      </c>
      <c r="CW21" s="102">
        <v>6000</v>
      </c>
      <c r="CX21" s="102">
        <v>0</v>
      </c>
      <c r="CY21" s="111"/>
      <c r="CZ21" s="102">
        <v>30489</v>
      </c>
      <c r="DA21" s="102">
        <v>16917</v>
      </c>
      <c r="DB21" s="21">
        <f t="shared" si="42"/>
        <v>161515</v>
      </c>
      <c r="DC21" s="102">
        <v>0</v>
      </c>
      <c r="DD21" s="102">
        <v>5500</v>
      </c>
      <c r="DE21" s="102">
        <v>19750</v>
      </c>
      <c r="DF21" s="102">
        <v>23050</v>
      </c>
      <c r="DG21" s="102">
        <v>17145</v>
      </c>
      <c r="DH21" s="102">
        <v>7139</v>
      </c>
      <c r="DI21" s="102">
        <v>0</v>
      </c>
      <c r="DJ21" s="102">
        <v>9885</v>
      </c>
      <c r="DK21" s="102">
        <v>11386</v>
      </c>
      <c r="DL21" s="102">
        <v>10599</v>
      </c>
      <c r="DM21" s="102">
        <v>35279</v>
      </c>
      <c r="DN21" s="102">
        <v>16716</v>
      </c>
      <c r="DO21" s="21">
        <f t="shared" si="43"/>
        <v>156449</v>
      </c>
      <c r="DP21" s="204"/>
      <c r="DQ21" s="204"/>
      <c r="DR21" s="204"/>
      <c r="DS21" s="204"/>
      <c r="DT21" s="204"/>
      <c r="DU21" s="204"/>
      <c r="DV21" s="204"/>
      <c r="DW21" s="204"/>
      <c r="DX21" s="204"/>
      <c r="DY21" s="204"/>
      <c r="DZ21" s="204"/>
      <c r="EA21" s="204"/>
      <c r="EB21" s="21">
        <f t="shared" si="44"/>
        <v>0</v>
      </c>
      <c r="EC21" s="204"/>
      <c r="ED21" s="204"/>
      <c r="EE21" s="204"/>
      <c r="EF21" s="204"/>
      <c r="EG21" s="204"/>
      <c r="EH21" s="204"/>
      <c r="EI21" s="204"/>
      <c r="EJ21" s="204"/>
      <c r="EK21" s="204"/>
      <c r="EL21" s="204"/>
      <c r="EM21" s="204"/>
      <c r="EN21" s="204"/>
      <c r="EO21" s="21">
        <f t="shared" si="45"/>
        <v>0</v>
      </c>
      <c r="EP21" s="204"/>
      <c r="EQ21" s="204"/>
      <c r="ER21" s="204"/>
      <c r="ES21" s="204"/>
      <c r="ET21" s="204"/>
      <c r="EU21" s="204"/>
      <c r="EV21" s="204"/>
      <c r="EW21" s="204"/>
      <c r="EX21" s="204"/>
      <c r="EY21" s="204"/>
      <c r="EZ21" s="204"/>
      <c r="FA21" s="204"/>
      <c r="FB21" s="205"/>
      <c r="FC21" s="204"/>
      <c r="FD21" s="204"/>
      <c r="FE21" s="204"/>
      <c r="FF21" s="204"/>
      <c r="FG21" s="204"/>
      <c r="FH21" s="204"/>
      <c r="FI21" s="204"/>
      <c r="FJ21" s="204"/>
      <c r="FK21" s="204"/>
      <c r="FL21" s="204"/>
      <c r="FM21" s="204"/>
      <c r="FN21" s="204"/>
      <c r="FO21" s="205"/>
      <c r="FP21" s="204"/>
      <c r="FQ21" s="204"/>
      <c r="FR21" s="204"/>
      <c r="FS21" s="204"/>
      <c r="FT21" s="204"/>
      <c r="FU21" s="204"/>
      <c r="FV21" s="204"/>
      <c r="FW21" s="204"/>
      <c r="FX21" s="204"/>
      <c r="FY21" s="204"/>
      <c r="FZ21" s="204"/>
      <c r="GA21" s="204"/>
      <c r="GB21" s="205"/>
      <c r="GC21" s="204"/>
      <c r="GD21" s="204"/>
      <c r="GE21" s="204"/>
      <c r="GF21" s="204"/>
      <c r="GG21" s="204"/>
      <c r="GH21" s="204"/>
      <c r="GI21" s="204"/>
      <c r="GJ21" s="204"/>
      <c r="GK21" s="204"/>
      <c r="GL21" s="204"/>
      <c r="GM21" s="204"/>
      <c r="GN21" s="204"/>
      <c r="GO21" s="205"/>
      <c r="GP21" s="204"/>
      <c r="GQ21" s="204"/>
      <c r="GR21" s="204"/>
      <c r="GS21" s="204"/>
      <c r="GT21" s="204"/>
      <c r="GU21" s="204"/>
      <c r="GV21" s="204"/>
      <c r="GW21" s="204"/>
      <c r="GX21" s="204"/>
      <c r="GY21" s="204"/>
      <c r="GZ21" s="204"/>
      <c r="HA21" s="204"/>
      <c r="HB21" s="205"/>
      <c r="HC21" s="204"/>
      <c r="HD21" s="204"/>
      <c r="HE21" s="204"/>
      <c r="HF21" s="204"/>
      <c r="HG21" s="204"/>
      <c r="HH21" s="204"/>
      <c r="HI21" s="204"/>
      <c r="HJ21" s="204"/>
      <c r="HK21" s="204"/>
      <c r="HL21" s="204"/>
      <c r="HM21" s="204"/>
      <c r="HN21" s="204"/>
      <c r="HO21" s="206"/>
      <c r="HP21" s="204"/>
      <c r="HQ21" s="204"/>
      <c r="HR21" s="204"/>
      <c r="HS21" s="204"/>
      <c r="HT21" s="204"/>
      <c r="HU21" s="204"/>
      <c r="HV21" s="204"/>
      <c r="HW21" s="204"/>
      <c r="HX21" s="204"/>
      <c r="HY21" s="204"/>
      <c r="HZ21" s="204"/>
      <c r="IA21" s="204"/>
      <c r="IB21" s="205"/>
      <c r="IC21" s="204"/>
      <c r="ID21" s="204"/>
      <c r="IE21" s="204"/>
      <c r="IF21" s="204"/>
      <c r="IG21" s="204"/>
      <c r="IH21" s="204"/>
      <c r="II21" s="204"/>
      <c r="IJ21" s="204"/>
      <c r="IK21" s="204"/>
      <c r="IL21" s="204"/>
      <c r="IM21" s="204"/>
      <c r="IN21" s="204"/>
      <c r="IO21" s="205"/>
      <c r="IP21" s="204"/>
      <c r="IQ21" s="204"/>
      <c r="IR21" s="204"/>
      <c r="IS21" s="204"/>
      <c r="IT21" s="204"/>
      <c r="IU21" s="204"/>
      <c r="IV21" s="204"/>
      <c r="IW21" s="204"/>
      <c r="IX21" s="204"/>
      <c r="IY21" s="204"/>
      <c r="IZ21" s="204"/>
      <c r="JA21" s="204"/>
      <c r="JB21" s="205"/>
      <c r="JC21" s="204"/>
      <c r="JD21" s="204"/>
      <c r="JE21" s="204"/>
      <c r="JF21" s="204"/>
      <c r="JG21" s="204"/>
      <c r="JH21" s="204"/>
      <c r="JI21" s="204"/>
      <c r="JJ21" s="204"/>
      <c r="JK21" s="204"/>
      <c r="JL21" s="204"/>
      <c r="JM21" s="204"/>
      <c r="JN21" s="204"/>
      <c r="JO21" s="205"/>
      <c r="JP21" s="204"/>
      <c r="JQ21" s="204"/>
      <c r="JR21" s="204"/>
      <c r="JS21" s="204"/>
      <c r="JT21" s="204"/>
      <c r="JU21" s="204"/>
      <c r="JV21" s="204"/>
      <c r="JW21" s="204"/>
      <c r="JX21" s="204"/>
      <c r="JY21" s="204"/>
      <c r="JZ21" s="204"/>
      <c r="KA21" s="204"/>
      <c r="KB21" s="206"/>
      <c r="KC21" s="19"/>
      <c r="KD21" s="19"/>
      <c r="KE21" s="19"/>
      <c r="KF21" s="19"/>
      <c r="KG21" s="19"/>
      <c r="KH21" s="19"/>
      <c r="KI21" s="19"/>
      <c r="KJ21" s="19"/>
      <c r="KK21" s="19"/>
      <c r="KL21" s="19"/>
      <c r="KM21" s="19"/>
      <c r="KN21" s="19"/>
      <c r="KO21" s="21"/>
      <c r="KP21" s="204"/>
      <c r="KQ21" s="204"/>
      <c r="KR21" s="204"/>
      <c r="KS21" s="204"/>
      <c r="KT21" s="204"/>
      <c r="KU21" s="204"/>
      <c r="KV21" s="204"/>
      <c r="KW21" s="204"/>
      <c r="KX21" s="204"/>
      <c r="KY21" s="204"/>
      <c r="KZ21" s="204"/>
      <c r="LA21" s="204"/>
      <c r="LB21" s="205"/>
      <c r="LC21" s="19"/>
      <c r="LD21" s="19">
        <v>0</v>
      </c>
      <c r="LE21" s="19">
        <v>0</v>
      </c>
      <c r="LF21" s="19">
        <v>0</v>
      </c>
      <c r="LG21" s="19">
        <v>0</v>
      </c>
      <c r="LH21" s="19">
        <v>0</v>
      </c>
      <c r="LI21" s="19">
        <v>0</v>
      </c>
      <c r="LJ21" s="19">
        <v>0</v>
      </c>
      <c r="LK21" s="19">
        <v>0</v>
      </c>
      <c r="LL21" s="19">
        <v>0</v>
      </c>
      <c r="LM21" s="19">
        <v>0</v>
      </c>
      <c r="LN21" s="19">
        <v>0</v>
      </c>
      <c r="LO21" s="21">
        <f t="shared" si="59"/>
        <v>0</v>
      </c>
    </row>
    <row r="22" spans="1:327" ht="34.5" thickBot="1">
      <c r="A22" s="262"/>
      <c r="B22" s="22" t="s">
        <v>43</v>
      </c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71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84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71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  <c r="BB22" s="171"/>
      <c r="BC22" s="185"/>
      <c r="BD22" s="185"/>
      <c r="BE22" s="185"/>
      <c r="BF22" s="185"/>
      <c r="BG22" s="185"/>
      <c r="BH22" s="185"/>
      <c r="BI22" s="185"/>
      <c r="BJ22" s="185"/>
      <c r="BK22" s="185"/>
      <c r="BL22" s="185"/>
      <c r="BM22" s="185"/>
      <c r="BN22" s="185"/>
      <c r="BO22" s="171"/>
      <c r="BP22" s="185"/>
      <c r="BQ22" s="185"/>
      <c r="BR22" s="185"/>
      <c r="BS22" s="185"/>
      <c r="BT22" s="185"/>
      <c r="BU22" s="185"/>
      <c r="BV22" s="185"/>
      <c r="BW22" s="185"/>
      <c r="BX22" s="185"/>
      <c r="BY22" s="185"/>
      <c r="BZ22" s="185"/>
      <c r="CA22" s="185"/>
      <c r="CB22" s="185"/>
      <c r="CC22" s="185"/>
      <c r="CD22" s="185"/>
      <c r="CE22" s="185"/>
      <c r="CF22" s="185"/>
      <c r="CG22" s="185"/>
      <c r="CH22" s="185"/>
      <c r="CI22" s="185"/>
      <c r="CJ22" s="185"/>
      <c r="CK22" s="185"/>
      <c r="CL22" s="185"/>
      <c r="CM22" s="185"/>
      <c r="CN22" s="185"/>
      <c r="CO22" s="171"/>
      <c r="CP22" s="101">
        <v>0</v>
      </c>
      <c r="CQ22" s="102">
        <v>0</v>
      </c>
      <c r="CR22" s="102">
        <v>0</v>
      </c>
      <c r="CS22" s="102">
        <v>0</v>
      </c>
      <c r="CT22" s="102">
        <v>0</v>
      </c>
      <c r="CU22" s="102">
        <v>0</v>
      </c>
      <c r="CV22" s="102">
        <v>0</v>
      </c>
      <c r="CW22" s="102">
        <v>0</v>
      </c>
      <c r="CX22" s="102">
        <v>0</v>
      </c>
      <c r="CY22" s="111"/>
      <c r="CZ22" s="102">
        <v>0</v>
      </c>
      <c r="DA22" s="102">
        <v>0</v>
      </c>
      <c r="DB22" s="21">
        <f t="shared" si="42"/>
        <v>0</v>
      </c>
      <c r="DC22" s="102">
        <v>0</v>
      </c>
      <c r="DD22" s="102">
        <v>0</v>
      </c>
      <c r="DE22" s="102">
        <v>0</v>
      </c>
      <c r="DF22" s="102">
        <v>0</v>
      </c>
      <c r="DG22" s="102">
        <v>0</v>
      </c>
      <c r="DH22" s="102">
        <v>0</v>
      </c>
      <c r="DI22" s="102">
        <v>0</v>
      </c>
      <c r="DJ22" s="102">
        <v>0</v>
      </c>
      <c r="DK22" s="102">
        <v>0</v>
      </c>
      <c r="DL22" s="102">
        <v>0</v>
      </c>
      <c r="DM22" s="102">
        <v>0</v>
      </c>
      <c r="DN22" s="102">
        <v>0</v>
      </c>
      <c r="DO22" s="21">
        <f t="shared" si="43"/>
        <v>0</v>
      </c>
      <c r="DP22" s="204"/>
      <c r="DQ22" s="204"/>
      <c r="DR22" s="204"/>
      <c r="DS22" s="204"/>
      <c r="DT22" s="204"/>
      <c r="DU22" s="204"/>
      <c r="DV22" s="204"/>
      <c r="DW22" s="204"/>
      <c r="DX22" s="204"/>
      <c r="DY22" s="204"/>
      <c r="DZ22" s="204"/>
      <c r="EA22" s="204"/>
      <c r="EB22" s="21">
        <f t="shared" si="44"/>
        <v>0</v>
      </c>
      <c r="EC22" s="204"/>
      <c r="ED22" s="204"/>
      <c r="EE22" s="204"/>
      <c r="EF22" s="204"/>
      <c r="EG22" s="204"/>
      <c r="EH22" s="204"/>
      <c r="EI22" s="204"/>
      <c r="EJ22" s="204"/>
      <c r="EK22" s="204"/>
      <c r="EL22" s="204"/>
      <c r="EM22" s="204"/>
      <c r="EN22" s="204"/>
      <c r="EO22" s="21">
        <f t="shared" si="45"/>
        <v>0</v>
      </c>
      <c r="EP22" s="204"/>
      <c r="EQ22" s="204"/>
      <c r="ER22" s="204"/>
      <c r="ES22" s="204"/>
      <c r="ET22" s="204"/>
      <c r="EU22" s="204"/>
      <c r="EV22" s="204"/>
      <c r="EW22" s="204"/>
      <c r="EX22" s="204"/>
      <c r="EY22" s="204"/>
      <c r="EZ22" s="204"/>
      <c r="FA22" s="204"/>
      <c r="FB22" s="205"/>
      <c r="FC22" s="204"/>
      <c r="FD22" s="204"/>
      <c r="FE22" s="204"/>
      <c r="FF22" s="204"/>
      <c r="FG22" s="204"/>
      <c r="FH22" s="204"/>
      <c r="FI22" s="204"/>
      <c r="FJ22" s="204"/>
      <c r="FK22" s="204"/>
      <c r="FL22" s="204"/>
      <c r="FM22" s="204"/>
      <c r="FN22" s="204"/>
      <c r="FO22" s="205"/>
      <c r="FP22" s="204"/>
      <c r="FQ22" s="204"/>
      <c r="FR22" s="204"/>
      <c r="FS22" s="204"/>
      <c r="FT22" s="204"/>
      <c r="FU22" s="204"/>
      <c r="FV22" s="204"/>
      <c r="FW22" s="204"/>
      <c r="FX22" s="204"/>
      <c r="FY22" s="204"/>
      <c r="FZ22" s="204"/>
      <c r="GA22" s="204"/>
      <c r="GB22" s="205"/>
      <c r="GC22" s="204"/>
      <c r="GD22" s="204"/>
      <c r="GE22" s="204"/>
      <c r="GF22" s="204"/>
      <c r="GG22" s="204"/>
      <c r="GH22" s="204"/>
      <c r="GI22" s="204"/>
      <c r="GJ22" s="204"/>
      <c r="GK22" s="204"/>
      <c r="GL22" s="204"/>
      <c r="GM22" s="204"/>
      <c r="GN22" s="204"/>
      <c r="GO22" s="205"/>
      <c r="GP22" s="204"/>
      <c r="GQ22" s="204"/>
      <c r="GR22" s="204"/>
      <c r="GS22" s="204"/>
      <c r="GT22" s="204"/>
      <c r="GU22" s="204"/>
      <c r="GV22" s="204"/>
      <c r="GW22" s="204"/>
      <c r="GX22" s="204"/>
      <c r="GY22" s="204"/>
      <c r="GZ22" s="204"/>
      <c r="HA22" s="204"/>
      <c r="HB22" s="205"/>
      <c r="HC22" s="204"/>
      <c r="HD22" s="204"/>
      <c r="HE22" s="204"/>
      <c r="HF22" s="204"/>
      <c r="HG22" s="204"/>
      <c r="HH22" s="204"/>
      <c r="HI22" s="204"/>
      <c r="HJ22" s="204"/>
      <c r="HK22" s="204"/>
      <c r="HL22" s="204"/>
      <c r="HM22" s="204"/>
      <c r="HN22" s="204"/>
      <c r="HO22" s="206"/>
      <c r="HP22" s="204"/>
      <c r="HQ22" s="204"/>
      <c r="HR22" s="204"/>
      <c r="HS22" s="204"/>
      <c r="HT22" s="204"/>
      <c r="HU22" s="204"/>
      <c r="HV22" s="204"/>
      <c r="HW22" s="204"/>
      <c r="HX22" s="204"/>
      <c r="HY22" s="204"/>
      <c r="HZ22" s="204"/>
      <c r="IA22" s="204"/>
      <c r="IB22" s="205"/>
      <c r="IC22" s="204"/>
      <c r="ID22" s="204"/>
      <c r="IE22" s="204"/>
      <c r="IF22" s="204"/>
      <c r="IG22" s="204"/>
      <c r="IH22" s="204"/>
      <c r="II22" s="204"/>
      <c r="IJ22" s="204"/>
      <c r="IK22" s="204"/>
      <c r="IL22" s="204"/>
      <c r="IM22" s="204"/>
      <c r="IN22" s="204"/>
      <c r="IO22" s="205"/>
      <c r="IP22" s="204"/>
      <c r="IQ22" s="204"/>
      <c r="IR22" s="204"/>
      <c r="IS22" s="204"/>
      <c r="IT22" s="204"/>
      <c r="IU22" s="204"/>
      <c r="IV22" s="204"/>
      <c r="IW22" s="204"/>
      <c r="IX22" s="204"/>
      <c r="IY22" s="204"/>
      <c r="IZ22" s="204"/>
      <c r="JA22" s="204"/>
      <c r="JB22" s="205"/>
      <c r="JC22" s="204"/>
      <c r="JD22" s="204"/>
      <c r="JE22" s="204"/>
      <c r="JF22" s="204"/>
      <c r="JG22" s="204"/>
      <c r="JH22" s="204"/>
      <c r="JI22" s="204"/>
      <c r="JJ22" s="204"/>
      <c r="JK22" s="204"/>
      <c r="JL22" s="204"/>
      <c r="JM22" s="204"/>
      <c r="JN22" s="204"/>
      <c r="JO22" s="205"/>
      <c r="JP22" s="204"/>
      <c r="JQ22" s="204"/>
      <c r="JR22" s="204"/>
      <c r="JS22" s="204"/>
      <c r="JT22" s="204"/>
      <c r="JU22" s="204"/>
      <c r="JV22" s="204"/>
      <c r="JW22" s="204"/>
      <c r="JX22" s="204"/>
      <c r="JY22" s="204"/>
      <c r="JZ22" s="204"/>
      <c r="KA22" s="204"/>
      <c r="KB22" s="206"/>
      <c r="KC22" s="19"/>
      <c r="KD22" s="19"/>
      <c r="KE22" s="19"/>
      <c r="KF22" s="19"/>
      <c r="KG22" s="19"/>
      <c r="KH22" s="19"/>
      <c r="KI22" s="19"/>
      <c r="KJ22" s="19"/>
      <c r="KK22" s="19"/>
      <c r="KL22" s="19"/>
      <c r="KM22" s="19"/>
      <c r="KN22" s="19"/>
      <c r="KO22" s="21"/>
      <c r="KP22" s="204"/>
      <c r="KQ22" s="204"/>
      <c r="KR22" s="204"/>
      <c r="KS22" s="204"/>
      <c r="KT22" s="204"/>
      <c r="KU22" s="204"/>
      <c r="KV22" s="204"/>
      <c r="KW22" s="204"/>
      <c r="KX22" s="204"/>
      <c r="KY22" s="204"/>
      <c r="KZ22" s="204"/>
      <c r="LA22" s="204"/>
      <c r="LB22" s="205"/>
      <c r="LC22" s="19"/>
      <c r="LD22" s="19">
        <v>0</v>
      </c>
      <c r="LE22" s="19">
        <v>0</v>
      </c>
      <c r="LF22" s="19">
        <v>0</v>
      </c>
      <c r="LG22" s="19">
        <v>0</v>
      </c>
      <c r="LH22" s="19">
        <v>0</v>
      </c>
      <c r="LI22" s="19">
        <v>0</v>
      </c>
      <c r="LJ22" s="19">
        <v>0</v>
      </c>
      <c r="LK22" s="19">
        <v>0</v>
      </c>
      <c r="LL22" s="19">
        <v>0</v>
      </c>
      <c r="LM22" s="19">
        <v>0</v>
      </c>
      <c r="LN22" s="19">
        <v>0</v>
      </c>
      <c r="LO22" s="21">
        <f t="shared" si="59"/>
        <v>0</v>
      </c>
    </row>
    <row r="23" spans="1:327" s="37" customFormat="1" ht="32.25" thickBot="1">
      <c r="A23" s="262"/>
      <c r="B23" s="38" t="s">
        <v>74</v>
      </c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75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86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75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75"/>
      <c r="BC23" s="187"/>
      <c r="BD23" s="187"/>
      <c r="BE23" s="187"/>
      <c r="BF23" s="187"/>
      <c r="BG23" s="187"/>
      <c r="BH23" s="187"/>
      <c r="BI23" s="187"/>
      <c r="BJ23" s="187"/>
      <c r="BK23" s="187"/>
      <c r="BL23" s="187"/>
      <c r="BM23" s="187"/>
      <c r="BN23" s="187"/>
      <c r="BO23" s="75"/>
      <c r="BP23" s="187"/>
      <c r="BQ23" s="187"/>
      <c r="BR23" s="187"/>
      <c r="BS23" s="187"/>
      <c r="BT23" s="187"/>
      <c r="BU23" s="187"/>
      <c r="BV23" s="187"/>
      <c r="BW23" s="187"/>
      <c r="BX23" s="187"/>
      <c r="BY23" s="187"/>
      <c r="BZ23" s="187"/>
      <c r="CA23" s="187"/>
      <c r="CB23" s="187"/>
      <c r="CC23" s="187"/>
      <c r="CD23" s="187"/>
      <c r="CE23" s="187"/>
      <c r="CF23" s="187"/>
      <c r="CG23" s="187"/>
      <c r="CH23" s="187"/>
      <c r="CI23" s="187"/>
      <c r="CJ23" s="187"/>
      <c r="CK23" s="187"/>
      <c r="CL23" s="187"/>
      <c r="CM23" s="187"/>
      <c r="CN23" s="187"/>
      <c r="CO23" s="75"/>
      <c r="CP23" s="103">
        <f>SUM(CP21:CP22)</f>
        <v>9998</v>
      </c>
      <c r="CQ23" s="103">
        <f t="shared" ref="CQ23:DA23" si="438">SUM(CQ21:CQ22)</f>
        <v>15890</v>
      </c>
      <c r="CR23" s="103">
        <f t="shared" si="438"/>
        <v>0</v>
      </c>
      <c r="CS23" s="103">
        <f t="shared" si="438"/>
        <v>0</v>
      </c>
      <c r="CT23" s="103">
        <f t="shared" si="438"/>
        <v>28894</v>
      </c>
      <c r="CU23" s="103">
        <f t="shared" si="438"/>
        <v>0</v>
      </c>
      <c r="CV23" s="103">
        <f t="shared" si="438"/>
        <v>53327</v>
      </c>
      <c r="CW23" s="103">
        <f t="shared" si="438"/>
        <v>6000</v>
      </c>
      <c r="CX23" s="103">
        <f t="shared" si="438"/>
        <v>0</v>
      </c>
      <c r="CY23" s="115"/>
      <c r="CZ23" s="103">
        <f t="shared" si="438"/>
        <v>30489</v>
      </c>
      <c r="DA23" s="103">
        <f t="shared" si="438"/>
        <v>16917</v>
      </c>
      <c r="DB23" s="46">
        <f t="shared" si="42"/>
        <v>161515</v>
      </c>
      <c r="DC23" s="103">
        <f t="shared" ref="DC23" si="439">SUM(DC21:DC22)</f>
        <v>0</v>
      </c>
      <c r="DD23" s="103">
        <f t="shared" ref="DD23" si="440">SUM(DD21:DD22)</f>
        <v>5500</v>
      </c>
      <c r="DE23" s="103">
        <f t="shared" ref="DE23" si="441">SUM(DE21:DE22)</f>
        <v>19750</v>
      </c>
      <c r="DF23" s="103">
        <f t="shared" ref="DF23" si="442">SUM(DF21:DF22)</f>
        <v>23050</v>
      </c>
      <c r="DG23" s="103">
        <f t="shared" ref="DG23" si="443">SUM(DG21:DG22)</f>
        <v>17145</v>
      </c>
      <c r="DH23" s="103">
        <f t="shared" ref="DH23" si="444">SUM(DH21:DH22)</f>
        <v>7139</v>
      </c>
      <c r="DI23" s="103">
        <f t="shared" ref="DI23" si="445">SUM(DI21:DI22)</f>
        <v>0</v>
      </c>
      <c r="DJ23" s="103">
        <f t="shared" ref="DJ23" si="446">SUM(DJ21:DJ22)</f>
        <v>9885</v>
      </c>
      <c r="DK23" s="103">
        <f t="shared" ref="DK23" si="447">SUM(DK21:DK22)</f>
        <v>11386</v>
      </c>
      <c r="DL23" s="103">
        <f t="shared" ref="DL23" si="448">SUM(DL21:DL22)</f>
        <v>10599</v>
      </c>
      <c r="DM23" s="103">
        <f t="shared" ref="DM23" si="449">SUM(DM21:DM22)</f>
        <v>35279</v>
      </c>
      <c r="DN23" s="103">
        <f t="shared" ref="DN23" si="450">SUM(DN21:DN22)</f>
        <v>16716</v>
      </c>
      <c r="DO23" s="46">
        <f t="shared" si="43"/>
        <v>156449</v>
      </c>
      <c r="DP23" s="46">
        <v>11770</v>
      </c>
      <c r="DQ23" s="46">
        <v>32052</v>
      </c>
      <c r="DR23" s="46">
        <v>14000</v>
      </c>
      <c r="DS23" s="46">
        <v>16496</v>
      </c>
      <c r="DT23" s="46">
        <v>0</v>
      </c>
      <c r="DU23" s="46">
        <v>46886</v>
      </c>
      <c r="DV23" s="46">
        <v>38444</v>
      </c>
      <c r="DW23" s="46">
        <v>3400</v>
      </c>
      <c r="DX23" s="46">
        <v>11500</v>
      </c>
      <c r="DY23" s="46">
        <v>4863</v>
      </c>
      <c r="DZ23" s="46">
        <v>4000</v>
      </c>
      <c r="EA23" s="46">
        <v>0</v>
      </c>
      <c r="EB23" s="46">
        <f t="shared" si="44"/>
        <v>183411</v>
      </c>
      <c r="EC23" s="46">
        <v>8824</v>
      </c>
      <c r="ED23" s="46">
        <v>0</v>
      </c>
      <c r="EE23" s="46">
        <v>3485</v>
      </c>
      <c r="EF23" s="46">
        <v>3000</v>
      </c>
      <c r="EG23" s="46">
        <v>12000</v>
      </c>
      <c r="EH23" s="46">
        <v>0</v>
      </c>
      <c r="EI23" s="46">
        <v>0</v>
      </c>
      <c r="EJ23" s="46">
        <v>0</v>
      </c>
      <c r="EK23" s="46">
        <v>0</v>
      </c>
      <c r="EL23" s="46">
        <v>0</v>
      </c>
      <c r="EM23" s="46">
        <v>0</v>
      </c>
      <c r="EN23" s="46">
        <v>8500</v>
      </c>
      <c r="EO23" s="46">
        <f t="shared" si="45"/>
        <v>35809</v>
      </c>
      <c r="EP23" s="46">
        <v>0</v>
      </c>
      <c r="EQ23" s="46">
        <v>0</v>
      </c>
      <c r="ER23" s="46">
        <v>0</v>
      </c>
      <c r="ES23" s="46">
        <v>14000</v>
      </c>
      <c r="ET23" s="46">
        <v>0</v>
      </c>
      <c r="EU23" s="46">
        <v>2103</v>
      </c>
      <c r="EV23" s="46">
        <v>0</v>
      </c>
      <c r="EW23" s="46">
        <v>0</v>
      </c>
      <c r="EX23" s="46">
        <v>4288</v>
      </c>
      <c r="EY23" s="46">
        <v>0</v>
      </c>
      <c r="EZ23" s="46">
        <v>5955.3549999999996</v>
      </c>
      <c r="FA23" s="46">
        <v>0</v>
      </c>
      <c r="FB23" s="46">
        <f t="shared" si="46"/>
        <v>26346.355</v>
      </c>
      <c r="FC23" s="46">
        <v>0</v>
      </c>
      <c r="FD23" s="46">
        <f t="shared" ref="FD23" si="451">SUM(FD21:FD22)</f>
        <v>0</v>
      </c>
      <c r="FE23" s="46">
        <f t="shared" ref="FE23" si="452">SUM(FE21:FE22)</f>
        <v>0</v>
      </c>
      <c r="FF23" s="46">
        <f t="shared" ref="FF23" si="453">SUM(FF21:FF22)</f>
        <v>0</v>
      </c>
      <c r="FG23" s="46">
        <f t="shared" ref="FG23" si="454">SUM(FG21:FG22)</f>
        <v>0</v>
      </c>
      <c r="FH23" s="46">
        <f t="shared" ref="FH23" si="455">SUM(FH21:FH22)</f>
        <v>0</v>
      </c>
      <c r="FI23" s="46">
        <f t="shared" ref="FI23" si="456">SUM(FI21:FI22)</f>
        <v>0</v>
      </c>
      <c r="FJ23" s="46">
        <f t="shared" ref="FJ23" si="457">SUM(FJ21:FJ22)</f>
        <v>0</v>
      </c>
      <c r="FK23" s="46">
        <f t="shared" ref="FK23" si="458">SUM(FK21:FK22)</f>
        <v>0</v>
      </c>
      <c r="FL23" s="46">
        <f t="shared" ref="FL23" si="459">SUM(FL21:FL22)</f>
        <v>0</v>
      </c>
      <c r="FM23" s="46">
        <f t="shared" ref="FM23" si="460">SUM(FM21:FM22)</f>
        <v>0</v>
      </c>
      <c r="FN23" s="46">
        <f t="shared" ref="FN23" si="461">SUM(FN21:FN22)</f>
        <v>0</v>
      </c>
      <c r="FO23" s="46">
        <f t="shared" si="47"/>
        <v>0</v>
      </c>
      <c r="FP23" s="46">
        <v>0</v>
      </c>
      <c r="FQ23" s="46">
        <v>0</v>
      </c>
      <c r="FR23" s="46">
        <v>16000</v>
      </c>
      <c r="FS23" s="46">
        <v>21000</v>
      </c>
      <c r="FT23" s="46">
        <v>0</v>
      </c>
      <c r="FU23" s="46">
        <v>1000</v>
      </c>
      <c r="FV23" s="46">
        <v>3000</v>
      </c>
      <c r="FW23" s="46">
        <v>0</v>
      </c>
      <c r="FX23" s="46">
        <v>34000</v>
      </c>
      <c r="FY23" s="46">
        <v>0</v>
      </c>
      <c r="FZ23" s="46">
        <v>1500</v>
      </c>
      <c r="GA23" s="46">
        <v>0</v>
      </c>
      <c r="GB23" s="138">
        <f t="shared" si="48"/>
        <v>76500</v>
      </c>
      <c r="GC23" s="46">
        <v>23000</v>
      </c>
      <c r="GD23" s="46">
        <v>34000</v>
      </c>
      <c r="GE23" s="46">
        <v>5000</v>
      </c>
      <c r="GF23" s="46">
        <v>17000</v>
      </c>
      <c r="GG23" s="46">
        <v>0</v>
      </c>
      <c r="GH23" s="46">
        <v>0</v>
      </c>
      <c r="GI23" s="46">
        <v>50000</v>
      </c>
      <c r="GJ23" s="46">
        <v>0</v>
      </c>
      <c r="GK23" s="46">
        <v>17000</v>
      </c>
      <c r="GL23" s="46">
        <v>0</v>
      </c>
      <c r="GM23" s="46">
        <v>38000</v>
      </c>
      <c r="GN23" s="46">
        <v>0</v>
      </c>
      <c r="GO23" s="46">
        <f t="shared" si="49"/>
        <v>184000</v>
      </c>
      <c r="GP23" s="46">
        <v>21000</v>
      </c>
      <c r="GQ23" s="46">
        <v>0</v>
      </c>
      <c r="GR23" s="46">
        <v>26000</v>
      </c>
      <c r="GS23" s="46">
        <v>22000</v>
      </c>
      <c r="GT23" s="46">
        <v>0</v>
      </c>
      <c r="GU23" s="46">
        <v>22000</v>
      </c>
      <c r="GV23" s="46">
        <v>36000</v>
      </c>
      <c r="GW23" s="46">
        <v>0</v>
      </c>
      <c r="GX23" s="46">
        <v>0</v>
      </c>
      <c r="GY23" s="46">
        <v>48829.156000000003</v>
      </c>
      <c r="GZ23" s="46">
        <v>0</v>
      </c>
      <c r="HA23" s="46">
        <v>23895</v>
      </c>
      <c r="HB23" s="46">
        <f t="shared" si="50"/>
        <v>199724.15600000002</v>
      </c>
      <c r="HC23" s="46">
        <v>0</v>
      </c>
      <c r="HD23" s="46">
        <v>0</v>
      </c>
      <c r="HE23" s="142">
        <v>0</v>
      </c>
      <c r="HF23" s="46">
        <v>20874.417000000001</v>
      </c>
      <c r="HG23" s="46">
        <v>0</v>
      </c>
      <c r="HH23" s="46">
        <v>44927.82</v>
      </c>
      <c r="HI23" s="46">
        <v>18002.977999999999</v>
      </c>
      <c r="HJ23" s="46">
        <v>0</v>
      </c>
      <c r="HK23" s="46">
        <v>16937.918000000001</v>
      </c>
      <c r="HL23" s="46">
        <v>39878.817999999999</v>
      </c>
      <c r="HM23" s="46">
        <v>19963.785</v>
      </c>
      <c r="HN23" s="46">
        <v>0</v>
      </c>
      <c r="HO23" s="150">
        <f t="shared" si="51"/>
        <v>160585.736</v>
      </c>
      <c r="HP23" s="46">
        <v>16975.050999999999</v>
      </c>
      <c r="HQ23" s="46">
        <v>0</v>
      </c>
      <c r="HR23" s="46">
        <v>10136.078</v>
      </c>
      <c r="HS23" s="46">
        <v>25252.184000000001</v>
      </c>
      <c r="HT23" s="46">
        <v>0</v>
      </c>
      <c r="HU23" s="46">
        <v>28716.993999999999</v>
      </c>
      <c r="HV23" s="46">
        <v>0</v>
      </c>
      <c r="HW23" s="46">
        <v>0</v>
      </c>
      <c r="HX23" s="46">
        <v>31837.260999999999</v>
      </c>
      <c r="HY23" s="46">
        <v>0</v>
      </c>
      <c r="HZ23" s="46">
        <v>0</v>
      </c>
      <c r="IA23" s="46">
        <v>10978.847</v>
      </c>
      <c r="IB23" s="46">
        <f t="shared" si="52"/>
        <v>123896.41499999999</v>
      </c>
      <c r="IC23" s="46">
        <v>0</v>
      </c>
      <c r="ID23" s="46">
        <v>36104.481</v>
      </c>
      <c r="IE23" s="46">
        <v>21752.68</v>
      </c>
      <c r="IF23" s="46">
        <v>0</v>
      </c>
      <c r="IG23" s="46">
        <v>10038.001</v>
      </c>
      <c r="IH23" s="46">
        <v>0</v>
      </c>
      <c r="II23" s="46">
        <v>0</v>
      </c>
      <c r="IJ23" s="46">
        <v>6754.2370000000001</v>
      </c>
      <c r="IK23" s="46">
        <v>6981.6059999999998</v>
      </c>
      <c r="IL23" s="46">
        <v>29924.981</v>
      </c>
      <c r="IM23" s="46">
        <v>0</v>
      </c>
      <c r="IN23" s="46">
        <v>7592.8440000000001</v>
      </c>
      <c r="IO23" s="46">
        <f t="shared" si="53"/>
        <v>119148.82999999999</v>
      </c>
      <c r="IP23" s="46">
        <v>3012.2109999999998</v>
      </c>
      <c r="IQ23" s="46">
        <v>30817.898000000001</v>
      </c>
      <c r="IR23" s="46">
        <v>21881.594000000001</v>
      </c>
      <c r="IS23" s="46">
        <v>13029.745000000001</v>
      </c>
      <c r="IT23" s="46">
        <v>13583.592000000001</v>
      </c>
      <c r="IU23" s="46">
        <v>0</v>
      </c>
      <c r="IV23" s="46">
        <v>24981.039000000001</v>
      </c>
      <c r="IW23" s="46">
        <v>22338.962</v>
      </c>
      <c r="IX23" s="46">
        <v>13458.509</v>
      </c>
      <c r="IY23" s="46">
        <v>0</v>
      </c>
      <c r="IZ23" s="46">
        <v>0</v>
      </c>
      <c r="JA23" s="46">
        <v>27564.996999999999</v>
      </c>
      <c r="JB23" s="46">
        <f t="shared" si="54"/>
        <v>170668.54700000002</v>
      </c>
      <c r="JC23" s="46">
        <v>0</v>
      </c>
      <c r="JD23" s="46">
        <v>25982.846000000001</v>
      </c>
      <c r="JE23" s="46">
        <v>30360.905999999999</v>
      </c>
      <c r="JF23" s="46">
        <v>0</v>
      </c>
      <c r="JG23" s="46">
        <v>13479.652</v>
      </c>
      <c r="JH23" s="46">
        <v>6890.4549999999999</v>
      </c>
      <c r="JI23" s="46">
        <v>17923.097000000002</v>
      </c>
      <c r="JJ23" s="46">
        <v>5427.067</v>
      </c>
      <c r="JK23" s="46">
        <v>6001.2020000000002</v>
      </c>
      <c r="JL23" s="46">
        <v>7979.5860000000002</v>
      </c>
      <c r="JM23" s="46">
        <v>0</v>
      </c>
      <c r="JN23" s="46">
        <v>57307.696000000004</v>
      </c>
      <c r="JO23" s="46">
        <f t="shared" si="55"/>
        <v>171352.50700000001</v>
      </c>
      <c r="JP23" s="46">
        <v>12019.609</v>
      </c>
      <c r="JQ23" s="46">
        <v>0</v>
      </c>
      <c r="JR23" s="46">
        <v>5828.5550000000003</v>
      </c>
      <c r="JS23" s="46">
        <v>0</v>
      </c>
      <c r="JT23" s="46">
        <v>11664.539000000001</v>
      </c>
      <c r="JU23" s="46">
        <v>15804.41</v>
      </c>
      <c r="JV23" s="46">
        <v>13965.553</v>
      </c>
      <c r="JW23" s="46">
        <v>32028.625</v>
      </c>
      <c r="JX23" s="46">
        <v>9493.4339999999993</v>
      </c>
      <c r="JY23" s="46">
        <v>0</v>
      </c>
      <c r="JZ23" s="46">
        <v>32376.039000000001</v>
      </c>
      <c r="KA23" s="46">
        <v>0</v>
      </c>
      <c r="KB23" s="150">
        <f t="shared" si="56"/>
        <v>133180.764</v>
      </c>
      <c r="KC23" s="46">
        <v>0</v>
      </c>
      <c r="KD23" s="46">
        <v>13996.321</v>
      </c>
      <c r="KE23" s="46">
        <v>23354.262999999999</v>
      </c>
      <c r="KF23" s="46">
        <v>21909.522000000001</v>
      </c>
      <c r="KG23" s="46">
        <v>9422.5840000000007</v>
      </c>
      <c r="KH23" s="46">
        <v>13927.056</v>
      </c>
      <c r="KI23" s="46">
        <v>0</v>
      </c>
      <c r="KJ23" s="46">
        <v>5656.7889999999998</v>
      </c>
      <c r="KK23" s="46">
        <v>47880.936000000002</v>
      </c>
      <c r="KL23" s="46">
        <v>0</v>
      </c>
      <c r="KM23" s="46">
        <v>11300.041999999999</v>
      </c>
      <c r="KN23" s="46">
        <v>5580.2619999999997</v>
      </c>
      <c r="KO23" s="46">
        <f t="shared" si="57"/>
        <v>153027.77499999999</v>
      </c>
      <c r="KP23" s="46">
        <v>22524.114000000001</v>
      </c>
      <c r="KQ23" s="46">
        <v>0</v>
      </c>
      <c r="KR23" s="46">
        <v>9012.6129999999994</v>
      </c>
      <c r="KS23" s="46">
        <v>0</v>
      </c>
      <c r="KT23" s="46">
        <v>32503.932000000001</v>
      </c>
      <c r="KU23" s="46">
        <v>21696.503000000001</v>
      </c>
      <c r="KV23" s="46">
        <v>0</v>
      </c>
      <c r="KW23" s="46">
        <v>13798.569</v>
      </c>
      <c r="KX23" s="46">
        <v>0</v>
      </c>
      <c r="KY23" s="46">
        <v>0</v>
      </c>
      <c r="KZ23" s="46">
        <v>33412.830999999998</v>
      </c>
      <c r="LA23" s="46">
        <v>22418.277999999998</v>
      </c>
      <c r="LB23" s="46">
        <f t="shared" si="58"/>
        <v>155366.84</v>
      </c>
      <c r="LC23" s="46">
        <v>5192.5439999999999</v>
      </c>
      <c r="LD23" s="46">
        <v>5244.4889999999996</v>
      </c>
      <c r="LE23" s="46">
        <v>5280.2349999999997</v>
      </c>
      <c r="LF23" s="46">
        <v>0</v>
      </c>
      <c r="LG23" s="46">
        <f t="shared" ref="LG23" si="462">SUM(LG21:LG22)</f>
        <v>0</v>
      </c>
      <c r="LH23" s="46">
        <v>13762.210999999999</v>
      </c>
      <c r="LI23" s="46">
        <v>6913.0829999999996</v>
      </c>
      <c r="LJ23" s="46">
        <v>19540.327000000001</v>
      </c>
      <c r="LK23" s="46">
        <v>7100.06</v>
      </c>
      <c r="LL23" s="46">
        <v>18279.851999999999</v>
      </c>
      <c r="LM23" s="46">
        <v>0</v>
      </c>
      <c r="LN23" s="46">
        <v>0</v>
      </c>
      <c r="LO23" s="46">
        <f t="shared" si="59"/>
        <v>81312.800999999992</v>
      </c>
    </row>
    <row r="24" spans="1:327" ht="45">
      <c r="A24" s="262"/>
      <c r="B24" s="22" t="s">
        <v>51</v>
      </c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71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84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71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71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71"/>
      <c r="BP24" s="185"/>
      <c r="BQ24" s="185"/>
      <c r="BR24" s="185"/>
      <c r="BS24" s="185"/>
      <c r="BT24" s="185"/>
      <c r="BU24" s="185"/>
      <c r="BV24" s="185"/>
      <c r="BW24" s="185"/>
      <c r="BX24" s="185"/>
      <c r="BY24" s="185"/>
      <c r="BZ24" s="185"/>
      <c r="CA24" s="185"/>
      <c r="CB24" s="185"/>
      <c r="CC24" s="185"/>
      <c r="CD24" s="185"/>
      <c r="CE24" s="185"/>
      <c r="CF24" s="185"/>
      <c r="CG24" s="185"/>
      <c r="CH24" s="185"/>
      <c r="CI24" s="185"/>
      <c r="CJ24" s="185"/>
      <c r="CK24" s="185"/>
      <c r="CL24" s="185"/>
      <c r="CM24" s="185"/>
      <c r="CN24" s="185"/>
      <c r="CO24" s="171"/>
      <c r="CP24" s="101">
        <v>118695.41899999999</v>
      </c>
      <c r="CQ24" s="102">
        <v>101127.03</v>
      </c>
      <c r="CR24" s="102">
        <v>87506.66</v>
      </c>
      <c r="CS24" s="102">
        <v>120964.45299999999</v>
      </c>
      <c r="CT24" s="102">
        <v>8066.4269999999997</v>
      </c>
      <c r="CU24" s="102">
        <v>174283.47700000001</v>
      </c>
      <c r="CV24" s="102">
        <v>108239.23299999999</v>
      </c>
      <c r="CW24" s="102">
        <v>50557.345000000001</v>
      </c>
      <c r="CX24" s="102">
        <v>110235.033</v>
      </c>
      <c r="CY24" s="111"/>
      <c r="CZ24" s="102">
        <v>108682.394</v>
      </c>
      <c r="DA24" s="102">
        <v>58662.106</v>
      </c>
      <c r="DB24" s="21">
        <f t="shared" si="42"/>
        <v>1047019.577</v>
      </c>
      <c r="DC24" s="102">
        <v>86118.542000000001</v>
      </c>
      <c r="DD24" s="102">
        <v>30956.778999999999</v>
      </c>
      <c r="DE24" s="102">
        <v>110139.68399999999</v>
      </c>
      <c r="DF24" s="102">
        <v>70166.827000000005</v>
      </c>
      <c r="DG24" s="102">
        <v>60654.07</v>
      </c>
      <c r="DH24" s="102">
        <v>84176.684999999998</v>
      </c>
      <c r="DI24" s="102">
        <v>98825.683999999994</v>
      </c>
      <c r="DJ24" s="102">
        <v>72758.369000000006</v>
      </c>
      <c r="DK24" s="102">
        <v>75573.095000000001</v>
      </c>
      <c r="DL24" s="102">
        <v>94802.445999999996</v>
      </c>
      <c r="DM24" s="102">
        <v>27341.044000000002</v>
      </c>
      <c r="DN24" s="102">
        <v>151619.88800000001</v>
      </c>
      <c r="DO24" s="21">
        <f t="shared" si="43"/>
        <v>963133.1129999999</v>
      </c>
      <c r="DP24" s="19">
        <v>36937.616000000002</v>
      </c>
      <c r="DQ24" s="19">
        <v>100602.285</v>
      </c>
      <c r="DR24" s="19">
        <v>82498.835000000006</v>
      </c>
      <c r="DS24" s="19">
        <v>56820.722000000002</v>
      </c>
      <c r="DT24" s="19">
        <v>132941.32800000001</v>
      </c>
      <c r="DU24" s="19">
        <v>60718.262000000002</v>
      </c>
      <c r="DV24" s="19">
        <v>182235.842</v>
      </c>
      <c r="DW24" s="19">
        <v>54074.2</v>
      </c>
      <c r="DX24" s="19">
        <v>54817.036999999997</v>
      </c>
      <c r="DY24" s="19">
        <v>82365.187999999995</v>
      </c>
      <c r="DZ24" s="19">
        <v>82501.153000000006</v>
      </c>
      <c r="EA24" s="19">
        <v>117500.49</v>
      </c>
      <c r="EB24" s="21">
        <f t="shared" ref="EB24:EB26" si="463">SUM(DP24:EA24)</f>
        <v>1044012.9580000001</v>
      </c>
      <c r="EC24" s="19">
        <v>91142.01</v>
      </c>
      <c r="ED24" s="19">
        <v>115780.594</v>
      </c>
      <c r="EE24" s="19">
        <v>109183.359</v>
      </c>
      <c r="EF24" s="19">
        <v>55024.370999999999</v>
      </c>
      <c r="EG24" s="19">
        <v>89632.28</v>
      </c>
      <c r="EH24" s="19">
        <v>71308.316999999995</v>
      </c>
      <c r="EI24" s="19">
        <v>167198.37700000001</v>
      </c>
      <c r="EJ24" s="19">
        <v>101577.39599999999</v>
      </c>
      <c r="EK24" s="19">
        <v>154686.98800000001</v>
      </c>
      <c r="EL24" s="19">
        <v>92442.873999999996</v>
      </c>
      <c r="EM24" s="19">
        <v>60317.345999999998</v>
      </c>
      <c r="EN24" s="19">
        <v>110776.999</v>
      </c>
      <c r="EO24" s="21">
        <f t="shared" ref="EO24:EO26" si="464">SUM(EC24:EN24)</f>
        <v>1219070.9109999998</v>
      </c>
      <c r="EP24" s="19">
        <v>87018.057000000001</v>
      </c>
      <c r="EQ24" s="19">
        <v>65735.138000000006</v>
      </c>
      <c r="ER24" s="19">
        <v>153921.764</v>
      </c>
      <c r="ES24" s="19">
        <v>0</v>
      </c>
      <c r="ET24" s="19">
        <v>175362.573</v>
      </c>
      <c r="EU24" s="19">
        <v>72315.085000000006</v>
      </c>
      <c r="EV24" s="19">
        <v>27457.114000000001</v>
      </c>
      <c r="EW24" s="19">
        <v>180244.571</v>
      </c>
      <c r="EX24" s="19">
        <v>154686.98800000001</v>
      </c>
      <c r="EY24" s="19">
        <v>34890.423999999999</v>
      </c>
      <c r="EZ24" s="19">
        <v>81067.149000000005</v>
      </c>
      <c r="FA24" s="19">
        <v>57313.951000000001</v>
      </c>
      <c r="FB24" s="21">
        <f t="shared" ref="FB24:FB26" si="465">SUM(EP24:FA24)</f>
        <v>1090012.8139999998</v>
      </c>
      <c r="FC24" s="19">
        <v>60002.408000000003</v>
      </c>
      <c r="FD24" s="19">
        <v>67469.308000000005</v>
      </c>
      <c r="FE24" s="19">
        <v>127482.367</v>
      </c>
      <c r="FF24" s="19">
        <v>120690.292</v>
      </c>
      <c r="FG24" s="19">
        <v>18928.916000000001</v>
      </c>
      <c r="FH24" s="19">
        <v>76175.45</v>
      </c>
      <c r="FI24" s="19">
        <v>92109.567999999999</v>
      </c>
      <c r="FJ24" s="19">
        <v>124632.9</v>
      </c>
      <c r="FK24" s="19">
        <v>115804.098</v>
      </c>
      <c r="FL24" s="19">
        <v>98304.235000000001</v>
      </c>
      <c r="FM24" s="19">
        <v>88295.342000000004</v>
      </c>
      <c r="FN24" s="19">
        <v>71305.56</v>
      </c>
      <c r="FO24" s="21">
        <f t="shared" ref="FO24:FO26" si="466">SUM(FC24:FN24)</f>
        <v>1061200.4440000001</v>
      </c>
      <c r="FP24" s="19">
        <v>90058.672000000006</v>
      </c>
      <c r="FQ24" s="19">
        <v>114758.21400000001</v>
      </c>
      <c r="FR24" s="19">
        <v>44658.273999999998</v>
      </c>
      <c r="FS24" s="19">
        <v>90076.077999999994</v>
      </c>
      <c r="FT24" s="19">
        <v>89936.906000000003</v>
      </c>
      <c r="FU24" s="19">
        <v>45101.33</v>
      </c>
      <c r="FV24" s="19">
        <v>133164.875</v>
      </c>
      <c r="FW24" s="19">
        <v>89572.046000000002</v>
      </c>
      <c r="FX24" s="19">
        <v>125749.91899999999</v>
      </c>
      <c r="FY24" s="19">
        <v>98971.123000000007</v>
      </c>
      <c r="FZ24" s="19">
        <v>110401.785</v>
      </c>
      <c r="GA24" s="19">
        <v>44072.099000000002</v>
      </c>
      <c r="GB24" s="21">
        <f t="shared" ref="GB24:GB26" si="467">SUM(FP24:GA24)</f>
        <v>1076521.321</v>
      </c>
      <c r="GC24" s="19">
        <v>76610.06</v>
      </c>
      <c r="GD24" s="19">
        <v>103792.245</v>
      </c>
      <c r="GE24" s="19">
        <v>128992.88099999999</v>
      </c>
      <c r="GF24" s="19">
        <v>88210.608999999997</v>
      </c>
      <c r="GG24" s="19">
        <v>104506.787</v>
      </c>
      <c r="GH24" s="19">
        <v>89749.981</v>
      </c>
      <c r="GI24" s="19">
        <v>118132.74</v>
      </c>
      <c r="GJ24" s="19">
        <v>146817.734</v>
      </c>
      <c r="GK24" s="19">
        <v>89865.237999999998</v>
      </c>
      <c r="GL24" s="19">
        <v>89633.353000000003</v>
      </c>
      <c r="GM24" s="19">
        <v>84896.05</v>
      </c>
      <c r="GN24" s="19">
        <v>106481.855</v>
      </c>
      <c r="GO24" s="21">
        <f t="shared" ref="GO24:GO26" si="468">SUM(GC24:GN24)</f>
        <v>1227689.5330000001</v>
      </c>
      <c r="GP24" s="19">
        <v>115067.974</v>
      </c>
      <c r="GQ24" s="19">
        <v>116576.219</v>
      </c>
      <c r="GR24" s="19">
        <v>51913</v>
      </c>
      <c r="GS24" s="19">
        <v>122745</v>
      </c>
      <c r="GT24" s="19">
        <v>146839</v>
      </c>
      <c r="GU24" s="19">
        <v>88982</v>
      </c>
      <c r="GV24" s="19">
        <v>104660</v>
      </c>
      <c r="GW24" s="19">
        <v>122597</v>
      </c>
      <c r="GX24" s="19">
        <v>167784</v>
      </c>
      <c r="GY24" s="19">
        <v>94059.324999999997</v>
      </c>
      <c r="GZ24" s="19">
        <v>48312</v>
      </c>
      <c r="HA24" s="19">
        <v>103824</v>
      </c>
      <c r="HB24" s="21">
        <f t="shared" ref="HB24:HB26" si="469">SUM(GP24:HA24)</f>
        <v>1283359.5179999999</v>
      </c>
      <c r="HC24" s="19">
        <v>49290</v>
      </c>
      <c r="HD24" s="19">
        <v>44443</v>
      </c>
      <c r="HE24" s="19">
        <v>158253.65700000001</v>
      </c>
      <c r="HF24" s="19">
        <v>115178.798</v>
      </c>
      <c r="HG24" s="19">
        <v>54934.904999999999</v>
      </c>
      <c r="HH24" s="19">
        <v>98987.678</v>
      </c>
      <c r="HI24" s="19">
        <v>161959.43</v>
      </c>
      <c r="HJ24" s="19">
        <v>54477.908000000003</v>
      </c>
      <c r="HK24" s="19">
        <v>103783.194</v>
      </c>
      <c r="HL24" s="19">
        <v>117832.52099999999</v>
      </c>
      <c r="HM24" s="19">
        <v>113726.912</v>
      </c>
      <c r="HN24" s="19">
        <v>113907.099</v>
      </c>
      <c r="HO24" s="147">
        <f t="shared" ref="HO24:HO26" si="470">SUM(HC24:HN24)</f>
        <v>1186775.102</v>
      </c>
      <c r="HP24" s="19">
        <v>0</v>
      </c>
      <c r="HQ24" s="19">
        <v>184318.67499999999</v>
      </c>
      <c r="HR24" s="19">
        <v>113704.773</v>
      </c>
      <c r="HS24" s="19">
        <v>59812.481</v>
      </c>
      <c r="HT24" s="19">
        <v>60176.612000000001</v>
      </c>
      <c r="HU24" s="19">
        <v>60506.561999999998</v>
      </c>
      <c r="HV24" s="19">
        <v>111870.924</v>
      </c>
      <c r="HW24" s="19">
        <v>51567.86</v>
      </c>
      <c r="HX24" s="19">
        <v>60298.087</v>
      </c>
      <c r="HY24" s="19">
        <v>25630.232</v>
      </c>
      <c r="HZ24" s="19">
        <v>54381.279000000002</v>
      </c>
      <c r="IA24" s="19">
        <v>111444.311</v>
      </c>
      <c r="IB24" s="21">
        <f t="shared" ref="IB24:IB26" si="471">SUM(HP24:IA24)</f>
        <v>893711.79599999986</v>
      </c>
      <c r="IC24" s="19">
        <v>57296.595000000001</v>
      </c>
      <c r="ID24" s="19">
        <v>59493.057999999997</v>
      </c>
      <c r="IE24" s="19">
        <v>59930.572</v>
      </c>
      <c r="IF24" s="19">
        <v>121219.895</v>
      </c>
      <c r="IG24" s="19">
        <v>60296.05</v>
      </c>
      <c r="IH24" s="19">
        <v>90462.831999999995</v>
      </c>
      <c r="II24" s="19">
        <v>79923.712</v>
      </c>
      <c r="IJ24" s="19">
        <v>183978.033</v>
      </c>
      <c r="IK24" s="19">
        <v>95281.705000000002</v>
      </c>
      <c r="IL24" s="19">
        <v>95393.057000000001</v>
      </c>
      <c r="IM24" s="19">
        <v>117489.29300000001</v>
      </c>
      <c r="IN24" s="19">
        <v>152965.891</v>
      </c>
      <c r="IO24" s="21">
        <f t="shared" ref="IO24:IO26" si="472">SUM(IC24:IN24)</f>
        <v>1173730.693</v>
      </c>
      <c r="IP24" s="19">
        <v>124181.92600000001</v>
      </c>
      <c r="IQ24" s="19">
        <v>94176.972999999998</v>
      </c>
      <c r="IR24" s="19">
        <v>81438.256999999998</v>
      </c>
      <c r="IS24" s="19">
        <v>138982.31299999999</v>
      </c>
      <c r="IT24" s="19">
        <v>123082.371</v>
      </c>
      <c r="IU24" s="19">
        <v>94284.361999999994</v>
      </c>
      <c r="IV24" s="19">
        <v>94339.298999999999</v>
      </c>
      <c r="IW24" s="19">
        <v>125906.05499999999</v>
      </c>
      <c r="IX24" s="19">
        <v>89290.25</v>
      </c>
      <c r="IY24" s="19">
        <v>127735.3</v>
      </c>
      <c r="IZ24" s="19">
        <v>128612.251</v>
      </c>
      <c r="JA24" s="19">
        <v>94655.536999999997</v>
      </c>
      <c r="JB24" s="21">
        <f t="shared" ref="JB24:JB26" si="473">SUM(IP24:JA24)</f>
        <v>1316684.8940000001</v>
      </c>
      <c r="JC24" s="19">
        <v>123479.89599999999</v>
      </c>
      <c r="JD24" s="19">
        <v>97863.180999999997</v>
      </c>
      <c r="JE24" s="19">
        <v>118630.318</v>
      </c>
      <c r="JF24" s="19">
        <v>64764.076999999997</v>
      </c>
      <c r="JG24" s="19">
        <v>130259.58900000001</v>
      </c>
      <c r="JH24" s="19">
        <v>97108.520999999993</v>
      </c>
      <c r="JI24" s="19">
        <v>189940.834</v>
      </c>
      <c r="JJ24" s="19">
        <v>94478.452000000005</v>
      </c>
      <c r="JK24" s="19">
        <v>128617.387</v>
      </c>
      <c r="JL24" s="19">
        <v>127962.504</v>
      </c>
      <c r="JM24" s="19">
        <v>118460.97</v>
      </c>
      <c r="JN24" s="19">
        <v>129603.374</v>
      </c>
      <c r="JO24" s="21">
        <f t="shared" ref="JO24:JO26" si="474">SUM(JC24:JN24)</f>
        <v>1421169.1030000001</v>
      </c>
      <c r="JP24" s="19">
        <v>137990.245</v>
      </c>
      <c r="JQ24" s="19">
        <v>93456.142000000007</v>
      </c>
      <c r="JR24" s="19">
        <v>138838.041</v>
      </c>
      <c r="JS24" s="19">
        <v>102848.856</v>
      </c>
      <c r="JT24" s="19">
        <v>98599.467000000004</v>
      </c>
      <c r="JU24" s="19">
        <v>111162.19500000001</v>
      </c>
      <c r="JV24" s="19">
        <v>151714.15700000001</v>
      </c>
      <c r="JW24" s="19">
        <v>161544.30300000001</v>
      </c>
      <c r="JX24" s="19">
        <v>130896.75199999999</v>
      </c>
      <c r="JY24" s="19">
        <v>125601.37699999999</v>
      </c>
      <c r="JZ24" s="19">
        <v>191791.04300000001</v>
      </c>
      <c r="KA24" s="19">
        <v>111091.796</v>
      </c>
      <c r="KB24" s="147">
        <f t="shared" ref="KB24:KB26" si="475">SUM(JP24:KA24)</f>
        <v>1555534.3740000003</v>
      </c>
      <c r="KC24" s="19">
        <v>147634.573</v>
      </c>
      <c r="KD24" s="19">
        <v>145585.701</v>
      </c>
      <c r="KE24" s="19">
        <v>137685.99</v>
      </c>
      <c r="KF24" s="19">
        <v>140634.03599999999</v>
      </c>
      <c r="KG24" s="19">
        <v>176170.07399999999</v>
      </c>
      <c r="KH24" s="19">
        <v>131512.35</v>
      </c>
      <c r="KI24" s="19">
        <v>220064.64499999999</v>
      </c>
      <c r="KJ24" s="19">
        <v>168339.33100000001</v>
      </c>
      <c r="KK24" s="19">
        <v>157416.14799999999</v>
      </c>
      <c r="KL24" s="19">
        <v>132510.66099999999</v>
      </c>
      <c r="KM24" s="19">
        <v>178246.91500000001</v>
      </c>
      <c r="KN24" s="19">
        <v>66961.040999999997</v>
      </c>
      <c r="KO24" s="21">
        <f t="shared" ref="KO24:KO26" si="476">SUM(KC24:KN24)</f>
        <v>1802761.4650000001</v>
      </c>
      <c r="KP24" s="19">
        <v>108960.98699999999</v>
      </c>
      <c r="KQ24" s="19">
        <v>192527.49</v>
      </c>
      <c r="KR24" s="19">
        <v>87168.182000000001</v>
      </c>
      <c r="KS24" s="19">
        <v>159496.17800000001</v>
      </c>
      <c r="KT24" s="19">
        <v>156524.07699999999</v>
      </c>
      <c r="KU24" s="19">
        <v>204517.91</v>
      </c>
      <c r="KV24" s="19">
        <v>132116.49600000001</v>
      </c>
      <c r="KW24" s="19">
        <v>220012.261</v>
      </c>
      <c r="KX24" s="19">
        <v>162313.769</v>
      </c>
      <c r="KY24" s="19">
        <v>165126.04500000001</v>
      </c>
      <c r="KZ24" s="19">
        <v>149871.997</v>
      </c>
      <c r="LA24" s="19">
        <v>132182.24900000001</v>
      </c>
      <c r="LB24" s="21">
        <f t="shared" ref="LB24:LB26" si="477">SUM(KP24:LA24)</f>
        <v>1870817.6410000003</v>
      </c>
      <c r="LC24" s="19">
        <v>181329.49100000001</v>
      </c>
      <c r="LD24" s="19">
        <v>127855.815</v>
      </c>
      <c r="LE24" s="19">
        <v>85561.176999999996</v>
      </c>
      <c r="LF24" s="19">
        <v>127856.311</v>
      </c>
      <c r="LG24" s="19">
        <v>155828.47200000001</v>
      </c>
      <c r="LH24" s="19">
        <v>175889.21400000001</v>
      </c>
      <c r="LI24" s="19">
        <v>146795.64799999999</v>
      </c>
      <c r="LJ24" s="19">
        <v>214949.47099999999</v>
      </c>
      <c r="LK24" s="19">
        <v>118810.25</v>
      </c>
      <c r="LL24" s="19">
        <v>190225.08199999999</v>
      </c>
      <c r="LM24" s="19">
        <v>73286.198000000004</v>
      </c>
      <c r="LN24" s="19">
        <v>153650.65900000001</v>
      </c>
      <c r="LO24" s="21">
        <f t="shared" ref="LO24:LO26" si="478">SUM(LC24:LN24)</f>
        <v>1752037.7879999999</v>
      </c>
    </row>
    <row r="25" spans="1:327" ht="57" thickBot="1">
      <c r="A25" s="262"/>
      <c r="B25" s="22" t="s">
        <v>75</v>
      </c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71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84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71"/>
      <c r="AP25" s="185"/>
      <c r="AQ25" s="185"/>
      <c r="AR25" s="185"/>
      <c r="AS25" s="185"/>
      <c r="AT25" s="185"/>
      <c r="AU25" s="185"/>
      <c r="AV25" s="185"/>
      <c r="AW25" s="185"/>
      <c r="AX25" s="185"/>
      <c r="AY25" s="185"/>
      <c r="AZ25" s="185"/>
      <c r="BA25" s="185"/>
      <c r="BB25" s="171"/>
      <c r="BC25" s="185"/>
      <c r="BD25" s="185"/>
      <c r="BE25" s="185"/>
      <c r="BF25" s="185"/>
      <c r="BG25" s="185"/>
      <c r="BH25" s="185"/>
      <c r="BI25" s="185"/>
      <c r="BJ25" s="185"/>
      <c r="BK25" s="185"/>
      <c r="BL25" s="185"/>
      <c r="BM25" s="185"/>
      <c r="BN25" s="185"/>
      <c r="BO25" s="171"/>
      <c r="BP25" s="185"/>
      <c r="BQ25" s="185"/>
      <c r="BR25" s="185"/>
      <c r="BS25" s="185"/>
      <c r="BT25" s="185"/>
      <c r="BU25" s="185"/>
      <c r="BV25" s="185"/>
      <c r="BW25" s="185"/>
      <c r="BX25" s="185"/>
      <c r="BY25" s="185"/>
      <c r="BZ25" s="185"/>
      <c r="CA25" s="185"/>
      <c r="CB25" s="185"/>
      <c r="CC25" s="185"/>
      <c r="CD25" s="185"/>
      <c r="CE25" s="185"/>
      <c r="CF25" s="185"/>
      <c r="CG25" s="185"/>
      <c r="CH25" s="185"/>
      <c r="CI25" s="185"/>
      <c r="CJ25" s="185"/>
      <c r="CK25" s="185"/>
      <c r="CL25" s="185"/>
      <c r="CM25" s="185"/>
      <c r="CN25" s="185"/>
      <c r="CO25" s="171"/>
      <c r="CP25" s="101">
        <v>25657.238000000001</v>
      </c>
      <c r="CQ25" s="102">
        <v>35967.648000000001</v>
      </c>
      <c r="CR25" s="102">
        <v>0</v>
      </c>
      <c r="CS25" s="102">
        <v>0</v>
      </c>
      <c r="CT25" s="102">
        <v>0</v>
      </c>
      <c r="CU25" s="102">
        <v>0</v>
      </c>
      <c r="CV25" s="102">
        <v>0</v>
      </c>
      <c r="CW25" s="102">
        <v>5338.8220000000001</v>
      </c>
      <c r="CX25" s="102">
        <v>24081.741000000002</v>
      </c>
      <c r="CY25" s="111"/>
      <c r="CZ25" s="102">
        <v>0</v>
      </c>
      <c r="DA25" s="102">
        <v>27033.463</v>
      </c>
      <c r="DB25" s="21">
        <f t="shared" si="42"/>
        <v>118078.912</v>
      </c>
      <c r="DC25" s="102">
        <v>5834.8410000000003</v>
      </c>
      <c r="DD25" s="102">
        <v>0</v>
      </c>
      <c r="DE25" s="102">
        <v>0</v>
      </c>
      <c r="DF25" s="102">
        <v>0</v>
      </c>
      <c r="DG25" s="102">
        <v>0</v>
      </c>
      <c r="DH25" s="102">
        <v>20114.796399999999</v>
      </c>
      <c r="DI25" s="102">
        <v>39680.961000000003</v>
      </c>
      <c r="DJ25" s="102">
        <v>44332.864000000001</v>
      </c>
      <c r="DK25" s="102">
        <v>0</v>
      </c>
      <c r="DL25" s="102">
        <v>0</v>
      </c>
      <c r="DM25" s="102">
        <v>0</v>
      </c>
      <c r="DN25" s="102">
        <v>18074.710999999999</v>
      </c>
      <c r="DO25" s="21">
        <f t="shared" si="43"/>
        <v>128038.1734</v>
      </c>
      <c r="DP25" s="19">
        <v>14804.504000000001</v>
      </c>
      <c r="DQ25" s="19">
        <v>0</v>
      </c>
      <c r="DR25" s="19">
        <v>32231.858</v>
      </c>
      <c r="DS25" s="19">
        <v>25469.574000000001</v>
      </c>
      <c r="DT25" s="19">
        <v>0</v>
      </c>
      <c r="DU25" s="19">
        <v>15897.618</v>
      </c>
      <c r="DV25" s="19">
        <v>0</v>
      </c>
      <c r="DW25" s="19">
        <v>28448.474999999999</v>
      </c>
      <c r="DX25" s="19">
        <v>0</v>
      </c>
      <c r="DY25" s="19">
        <v>23814.342000000001</v>
      </c>
      <c r="DZ25" s="19">
        <v>0</v>
      </c>
      <c r="EA25" s="19">
        <v>27213.588</v>
      </c>
      <c r="EB25" s="21">
        <f t="shared" si="463"/>
        <v>167879.959</v>
      </c>
      <c r="EC25" s="19">
        <v>0</v>
      </c>
      <c r="ED25" s="19">
        <v>0</v>
      </c>
      <c r="EE25" s="19">
        <v>33884.451000000001</v>
      </c>
      <c r="EF25" s="19">
        <v>0</v>
      </c>
      <c r="EG25" s="19">
        <v>0</v>
      </c>
      <c r="EH25" s="19">
        <v>18871.708999999999</v>
      </c>
      <c r="EI25" s="19">
        <v>27388.81</v>
      </c>
      <c r="EJ25" s="19">
        <v>0</v>
      </c>
      <c r="EK25" s="19">
        <v>0</v>
      </c>
      <c r="EL25" s="19">
        <v>27326.168000000001</v>
      </c>
      <c r="EM25" s="19">
        <v>0</v>
      </c>
      <c r="EN25" s="19">
        <v>0</v>
      </c>
      <c r="EO25" s="21">
        <f t="shared" si="464"/>
        <v>107471.13800000001</v>
      </c>
      <c r="EP25" s="19">
        <v>0</v>
      </c>
      <c r="EQ25" s="19">
        <v>0</v>
      </c>
      <c r="ER25" s="19">
        <v>29811.178</v>
      </c>
      <c r="ES25" s="19">
        <v>0</v>
      </c>
      <c r="ET25" s="19">
        <v>0</v>
      </c>
      <c r="EU25" s="19">
        <v>0</v>
      </c>
      <c r="EV25" s="19">
        <v>0</v>
      </c>
      <c r="EW25" s="19">
        <v>0</v>
      </c>
      <c r="EX25" s="19">
        <v>0</v>
      </c>
      <c r="EY25" s="19">
        <v>0</v>
      </c>
      <c r="EZ25" s="19">
        <v>28530.531999999999</v>
      </c>
      <c r="FA25" s="19">
        <v>0</v>
      </c>
      <c r="FB25" s="21">
        <f t="shared" si="465"/>
        <v>58341.71</v>
      </c>
      <c r="FC25" s="19">
        <v>0</v>
      </c>
      <c r="FD25" s="19">
        <v>0</v>
      </c>
      <c r="FE25" s="19">
        <v>0</v>
      </c>
      <c r="FF25" s="19">
        <v>0</v>
      </c>
      <c r="FG25" s="19">
        <v>0</v>
      </c>
      <c r="FH25" s="19">
        <v>0</v>
      </c>
      <c r="FI25" s="19">
        <v>0</v>
      </c>
      <c r="FJ25" s="19">
        <v>0</v>
      </c>
      <c r="FK25" s="19">
        <v>0</v>
      </c>
      <c r="FL25" s="19">
        <v>0</v>
      </c>
      <c r="FM25" s="19">
        <v>0</v>
      </c>
      <c r="FN25" s="19">
        <v>0</v>
      </c>
      <c r="FO25" s="21">
        <f t="shared" si="466"/>
        <v>0</v>
      </c>
      <c r="FP25" s="19">
        <v>0</v>
      </c>
      <c r="FQ25" s="19">
        <v>0</v>
      </c>
      <c r="FR25" s="19">
        <v>0</v>
      </c>
      <c r="FS25" s="19">
        <v>0</v>
      </c>
      <c r="FT25" s="19">
        <v>0</v>
      </c>
      <c r="FU25" s="19">
        <v>0</v>
      </c>
      <c r="FV25" s="19">
        <v>0</v>
      </c>
      <c r="FW25" s="19">
        <v>0</v>
      </c>
      <c r="FX25" s="19">
        <v>0</v>
      </c>
      <c r="FY25" s="19">
        <v>0</v>
      </c>
      <c r="FZ25" s="19">
        <v>0</v>
      </c>
      <c r="GA25" s="19">
        <v>0</v>
      </c>
      <c r="GB25" s="21">
        <f t="shared" si="467"/>
        <v>0</v>
      </c>
      <c r="GC25" s="19">
        <v>0</v>
      </c>
      <c r="GD25" s="19">
        <v>5912.8680000000004</v>
      </c>
      <c r="GE25" s="19">
        <v>4859.2640000000001</v>
      </c>
      <c r="GF25" s="19">
        <v>0</v>
      </c>
      <c r="GG25" s="19">
        <v>0</v>
      </c>
      <c r="GH25" s="19">
        <v>0</v>
      </c>
      <c r="GI25" s="19">
        <v>0</v>
      </c>
      <c r="GJ25" s="19">
        <v>0</v>
      </c>
      <c r="GK25" s="19">
        <v>0</v>
      </c>
      <c r="GL25" s="19">
        <v>0</v>
      </c>
      <c r="GM25" s="19">
        <v>0</v>
      </c>
      <c r="GN25" s="19">
        <v>0</v>
      </c>
      <c r="GO25" s="21">
        <f t="shared" si="468"/>
        <v>10772.132000000001</v>
      </c>
      <c r="GP25" s="19">
        <v>0</v>
      </c>
      <c r="GQ25" s="19">
        <v>0</v>
      </c>
      <c r="GR25" s="19">
        <v>0</v>
      </c>
      <c r="GS25" s="19">
        <v>0</v>
      </c>
      <c r="GT25" s="19">
        <v>0</v>
      </c>
      <c r="GU25" s="19">
        <v>0</v>
      </c>
      <c r="GV25" s="19">
        <v>0</v>
      </c>
      <c r="GW25" s="19">
        <v>0</v>
      </c>
      <c r="GX25" s="19">
        <v>0</v>
      </c>
      <c r="GY25" s="19">
        <v>0</v>
      </c>
      <c r="GZ25" s="19">
        <v>0</v>
      </c>
      <c r="HA25" s="19">
        <v>0</v>
      </c>
      <c r="HB25" s="21">
        <f t="shared" si="469"/>
        <v>0</v>
      </c>
      <c r="HC25" s="19">
        <v>0</v>
      </c>
      <c r="HD25" s="19">
        <v>0</v>
      </c>
      <c r="HE25" s="19">
        <v>0</v>
      </c>
      <c r="HF25" s="19">
        <v>0</v>
      </c>
      <c r="HG25" s="19">
        <v>0</v>
      </c>
      <c r="HH25" s="19">
        <v>0</v>
      </c>
      <c r="HI25" s="19">
        <v>0</v>
      </c>
      <c r="HJ25" s="19">
        <v>0</v>
      </c>
      <c r="HK25" s="19">
        <v>0</v>
      </c>
      <c r="HL25" s="19">
        <v>0</v>
      </c>
      <c r="HM25" s="19">
        <v>0</v>
      </c>
      <c r="HN25" s="19">
        <v>0</v>
      </c>
      <c r="HO25" s="147">
        <f t="shared" si="470"/>
        <v>0</v>
      </c>
      <c r="HP25" s="19">
        <v>0</v>
      </c>
      <c r="HQ25" s="19">
        <v>0</v>
      </c>
      <c r="HR25" s="19">
        <v>0</v>
      </c>
      <c r="HS25" s="19">
        <v>0</v>
      </c>
      <c r="HT25" s="19">
        <v>0</v>
      </c>
      <c r="HU25" s="19">
        <v>0</v>
      </c>
      <c r="HV25" s="19">
        <v>0</v>
      </c>
      <c r="HW25" s="19">
        <v>0</v>
      </c>
      <c r="HX25" s="19">
        <v>0</v>
      </c>
      <c r="HY25" s="19">
        <v>120277.467</v>
      </c>
      <c r="HZ25" s="19">
        <v>0</v>
      </c>
      <c r="IA25" s="19">
        <v>0</v>
      </c>
      <c r="IB25" s="21">
        <f t="shared" si="471"/>
        <v>120277.467</v>
      </c>
      <c r="IC25" s="19">
        <v>0</v>
      </c>
      <c r="ID25" s="19">
        <v>0</v>
      </c>
      <c r="IE25" s="19">
        <v>0</v>
      </c>
      <c r="IF25" s="19">
        <v>0</v>
      </c>
      <c r="IG25" s="19">
        <v>0</v>
      </c>
      <c r="IH25" s="19">
        <v>0</v>
      </c>
      <c r="II25" s="19">
        <v>0</v>
      </c>
      <c r="IJ25" s="19">
        <v>0</v>
      </c>
      <c r="IK25" s="19">
        <v>0</v>
      </c>
      <c r="IL25" s="19">
        <v>0</v>
      </c>
      <c r="IM25" s="19">
        <v>0</v>
      </c>
      <c r="IN25" s="19">
        <v>0</v>
      </c>
      <c r="IO25" s="21">
        <f t="shared" si="472"/>
        <v>0</v>
      </c>
      <c r="IP25" s="19">
        <v>0</v>
      </c>
      <c r="IQ25" s="19">
        <v>0</v>
      </c>
      <c r="IR25" s="19">
        <v>0</v>
      </c>
      <c r="IS25" s="19">
        <v>0</v>
      </c>
      <c r="IT25" s="19">
        <v>0</v>
      </c>
      <c r="IU25" s="19">
        <v>0</v>
      </c>
      <c r="IV25" s="19">
        <v>0</v>
      </c>
      <c r="IW25" s="19">
        <v>0</v>
      </c>
      <c r="IX25" s="19">
        <v>0</v>
      </c>
      <c r="IY25" s="19">
        <v>0</v>
      </c>
      <c r="IZ25" s="19">
        <v>0</v>
      </c>
      <c r="JA25" s="19">
        <v>0</v>
      </c>
      <c r="JB25" s="21">
        <f t="shared" si="473"/>
        <v>0</v>
      </c>
      <c r="JC25" s="19">
        <v>0</v>
      </c>
      <c r="JD25" s="19">
        <v>0</v>
      </c>
      <c r="JE25" s="19">
        <v>0</v>
      </c>
      <c r="JF25" s="19">
        <v>0</v>
      </c>
      <c r="JG25" s="19">
        <v>0</v>
      </c>
      <c r="JH25" s="19">
        <v>0</v>
      </c>
      <c r="JI25" s="19">
        <v>4844.9610000000002</v>
      </c>
      <c r="JJ25" s="19">
        <v>5721.5940000000001</v>
      </c>
      <c r="JK25" s="19">
        <v>0</v>
      </c>
      <c r="JL25" s="19">
        <v>0</v>
      </c>
      <c r="JM25" s="19">
        <v>0</v>
      </c>
      <c r="JN25" s="19">
        <v>0</v>
      </c>
      <c r="JO25" s="21">
        <f t="shared" si="474"/>
        <v>10566.555</v>
      </c>
      <c r="JP25" s="19">
        <v>3973.36</v>
      </c>
      <c r="JQ25" s="19">
        <v>0</v>
      </c>
      <c r="JR25" s="19">
        <v>5033.5950000000003</v>
      </c>
      <c r="JS25" s="19">
        <v>3991.2579999999998</v>
      </c>
      <c r="JT25" s="19">
        <v>0</v>
      </c>
      <c r="JU25" s="19">
        <v>3070.5810000000001</v>
      </c>
      <c r="JV25" s="19">
        <v>5990.98</v>
      </c>
      <c r="JW25" s="19">
        <v>3074.402</v>
      </c>
      <c r="JX25" s="19">
        <v>0</v>
      </c>
      <c r="JY25" s="19">
        <v>8077.0129999999999</v>
      </c>
      <c r="JZ25" s="19">
        <v>5004.107</v>
      </c>
      <c r="KA25" s="19">
        <v>4992.4989999999998</v>
      </c>
      <c r="KB25" s="147">
        <f t="shared" si="475"/>
        <v>43207.794999999998</v>
      </c>
      <c r="KC25" s="19">
        <v>0</v>
      </c>
      <c r="KD25" s="19">
        <v>17975.409</v>
      </c>
      <c r="KE25" s="19">
        <v>0</v>
      </c>
      <c r="KF25" s="19">
        <v>0</v>
      </c>
      <c r="KG25" s="19">
        <v>3056.4780000000001</v>
      </c>
      <c r="KH25" s="19">
        <v>1904.4059999999999</v>
      </c>
      <c r="KI25" s="19">
        <v>0</v>
      </c>
      <c r="KJ25" s="19">
        <v>4999.6139999999996</v>
      </c>
      <c r="KK25" s="19">
        <v>0</v>
      </c>
      <c r="KL25" s="19">
        <v>3770.98</v>
      </c>
      <c r="KM25" s="19">
        <v>4915.5290000000005</v>
      </c>
      <c r="KN25" s="19">
        <v>0</v>
      </c>
      <c r="KO25" s="21">
        <f t="shared" si="476"/>
        <v>36622.415999999997</v>
      </c>
      <c r="KP25" s="19">
        <v>0</v>
      </c>
      <c r="KQ25" s="19">
        <v>3177.8249999999998</v>
      </c>
      <c r="KR25" s="19">
        <v>3010.828</v>
      </c>
      <c r="KS25" s="19">
        <v>3912.0189999999998</v>
      </c>
      <c r="KT25" s="19">
        <v>0</v>
      </c>
      <c r="KU25" s="19">
        <v>4102.0389999999998</v>
      </c>
      <c r="KV25" s="19">
        <v>0</v>
      </c>
      <c r="KW25" s="19">
        <v>0</v>
      </c>
      <c r="KX25" s="19">
        <v>3088.181</v>
      </c>
      <c r="KY25" s="19">
        <v>0</v>
      </c>
      <c r="KZ25" s="19">
        <v>4497.299</v>
      </c>
      <c r="LA25" s="19">
        <v>0</v>
      </c>
      <c r="LB25" s="21">
        <f t="shared" si="477"/>
        <v>21788.190999999999</v>
      </c>
      <c r="LC25" s="19">
        <v>2886.8180000000002</v>
      </c>
      <c r="LD25" s="19">
        <v>3090.2310000000002</v>
      </c>
      <c r="LE25" s="19">
        <v>3086.4050000000002</v>
      </c>
      <c r="LF25" s="19">
        <v>0</v>
      </c>
      <c r="LG25" s="19">
        <v>0</v>
      </c>
      <c r="LH25" s="19">
        <v>0</v>
      </c>
      <c r="LI25" s="19">
        <v>0</v>
      </c>
      <c r="LJ25" s="19">
        <v>2961.8890000000001</v>
      </c>
      <c r="LK25" s="19">
        <v>0</v>
      </c>
      <c r="LL25" s="19">
        <v>3969.7750000000001</v>
      </c>
      <c r="LM25" s="19">
        <v>0</v>
      </c>
      <c r="LN25" s="19">
        <v>2945.6819999999998</v>
      </c>
      <c r="LO25" s="21">
        <f t="shared" si="478"/>
        <v>18940.8</v>
      </c>
    </row>
    <row r="26" spans="1:327" s="37" customFormat="1" ht="32.25" thickBot="1">
      <c r="A26" s="262"/>
      <c r="B26" s="38" t="s">
        <v>53</v>
      </c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75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86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75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75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75"/>
      <c r="BP26" s="187"/>
      <c r="BQ26" s="187"/>
      <c r="BR26" s="187"/>
      <c r="BS26" s="187"/>
      <c r="BT26" s="187"/>
      <c r="BU26" s="187"/>
      <c r="BV26" s="187"/>
      <c r="BW26" s="187"/>
      <c r="BX26" s="187"/>
      <c r="BY26" s="187"/>
      <c r="BZ26" s="187"/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  <c r="CK26" s="187"/>
      <c r="CL26" s="187"/>
      <c r="CM26" s="187"/>
      <c r="CN26" s="187"/>
      <c r="CO26" s="75"/>
      <c r="CP26" s="103">
        <f>SUM(CP24:CP25)</f>
        <v>144352.65700000001</v>
      </c>
      <c r="CQ26" s="103">
        <f t="shared" ref="CQ26:DA26" si="479">SUM(CQ24:CQ25)</f>
        <v>137094.67800000001</v>
      </c>
      <c r="CR26" s="103">
        <f t="shared" si="479"/>
        <v>87506.66</v>
      </c>
      <c r="CS26" s="103">
        <f t="shared" si="479"/>
        <v>120964.45299999999</v>
      </c>
      <c r="CT26" s="103">
        <f t="shared" si="479"/>
        <v>8066.4269999999997</v>
      </c>
      <c r="CU26" s="103">
        <f t="shared" si="479"/>
        <v>174283.47700000001</v>
      </c>
      <c r="CV26" s="103">
        <f t="shared" si="479"/>
        <v>108239.23299999999</v>
      </c>
      <c r="CW26" s="103">
        <f t="shared" si="479"/>
        <v>55896.167000000001</v>
      </c>
      <c r="CX26" s="103">
        <f t="shared" si="479"/>
        <v>134316.774</v>
      </c>
      <c r="CY26" s="115"/>
      <c r="CZ26" s="103">
        <f t="shared" si="479"/>
        <v>108682.394</v>
      </c>
      <c r="DA26" s="103">
        <f t="shared" si="479"/>
        <v>85695.569000000003</v>
      </c>
      <c r="DB26" s="46">
        <f t="shared" si="42"/>
        <v>1165098.4889999998</v>
      </c>
      <c r="DC26" s="103">
        <f t="shared" ref="DC26" si="480">SUM(DC24:DC25)</f>
        <v>91953.383000000002</v>
      </c>
      <c r="DD26" s="103">
        <f t="shared" ref="DD26" si="481">SUM(DD24:DD25)</f>
        <v>30956.778999999999</v>
      </c>
      <c r="DE26" s="103">
        <f t="shared" ref="DE26" si="482">SUM(DE24:DE25)</f>
        <v>110139.68399999999</v>
      </c>
      <c r="DF26" s="103">
        <f t="shared" ref="DF26" si="483">SUM(DF24:DF25)</f>
        <v>70166.827000000005</v>
      </c>
      <c r="DG26" s="103">
        <f t="shared" ref="DG26" si="484">SUM(DG24:DG25)</f>
        <v>60654.07</v>
      </c>
      <c r="DH26" s="103">
        <f t="shared" ref="DH26" si="485">SUM(DH24:DH25)</f>
        <v>104291.48139999999</v>
      </c>
      <c r="DI26" s="103">
        <f t="shared" ref="DI26" si="486">SUM(DI24:DI25)</f>
        <v>138506.64499999999</v>
      </c>
      <c r="DJ26" s="103">
        <f t="shared" ref="DJ26" si="487">SUM(DJ24:DJ25)</f>
        <v>117091.23300000001</v>
      </c>
      <c r="DK26" s="103">
        <f t="shared" ref="DK26" si="488">SUM(DK24:DK25)</f>
        <v>75573.095000000001</v>
      </c>
      <c r="DL26" s="103">
        <f t="shared" ref="DL26" si="489">SUM(DL24:DL25)</f>
        <v>94802.445999999996</v>
      </c>
      <c r="DM26" s="103">
        <f t="shared" ref="DM26" si="490">SUM(DM24:DM25)</f>
        <v>27341.044000000002</v>
      </c>
      <c r="DN26" s="103">
        <f t="shared" ref="DN26" si="491">SUM(DN24:DN25)</f>
        <v>169694.59900000002</v>
      </c>
      <c r="DO26" s="46">
        <f t="shared" si="43"/>
        <v>1091171.2863999999</v>
      </c>
      <c r="DP26" s="46">
        <f>SUM(DP24:DP25)</f>
        <v>51742.12</v>
      </c>
      <c r="DQ26" s="46">
        <f t="shared" ref="DQ26" si="492">SUM(DQ24:DQ25)</f>
        <v>100602.285</v>
      </c>
      <c r="DR26" s="46">
        <f t="shared" ref="DR26" si="493">SUM(DR24:DR25)</f>
        <v>114730.693</v>
      </c>
      <c r="DS26" s="46">
        <f t="shared" ref="DS26" si="494">SUM(DS24:DS25)</f>
        <v>82290.296000000002</v>
      </c>
      <c r="DT26" s="46">
        <f t="shared" ref="DT26" si="495">SUM(DT24:DT25)</f>
        <v>132941.32800000001</v>
      </c>
      <c r="DU26" s="46">
        <f t="shared" ref="DU26" si="496">SUM(DU24:DU25)</f>
        <v>76615.88</v>
      </c>
      <c r="DV26" s="46">
        <f t="shared" ref="DV26" si="497">SUM(DV24:DV25)</f>
        <v>182235.842</v>
      </c>
      <c r="DW26" s="46">
        <f t="shared" ref="DW26" si="498">SUM(DW24:DW25)</f>
        <v>82522.674999999988</v>
      </c>
      <c r="DX26" s="46">
        <f t="shared" ref="DX26" si="499">SUM(DX24:DX25)</f>
        <v>54817.036999999997</v>
      </c>
      <c r="DY26" s="46">
        <f t="shared" ref="DY26" si="500">SUM(DY24:DY25)</f>
        <v>106179.53</v>
      </c>
      <c r="DZ26" s="46">
        <f t="shared" ref="DZ26" si="501">SUM(DZ24:DZ25)</f>
        <v>82501.153000000006</v>
      </c>
      <c r="EA26" s="46">
        <f t="shared" ref="EA26" si="502">SUM(EA24:EA25)</f>
        <v>144714.07800000001</v>
      </c>
      <c r="EB26" s="46">
        <f t="shared" si="463"/>
        <v>1211892.9169999999</v>
      </c>
      <c r="EC26" s="46">
        <f>SUM(EC24:EC25)</f>
        <v>91142.01</v>
      </c>
      <c r="ED26" s="46">
        <f t="shared" ref="ED26" si="503">SUM(ED24:ED25)</f>
        <v>115780.594</v>
      </c>
      <c r="EE26" s="46">
        <f t="shared" ref="EE26" si="504">SUM(EE24:EE25)</f>
        <v>143067.81</v>
      </c>
      <c r="EF26" s="46">
        <f t="shared" ref="EF26" si="505">SUM(EF24:EF25)</f>
        <v>55024.370999999999</v>
      </c>
      <c r="EG26" s="46">
        <f t="shared" ref="EG26" si="506">SUM(EG24:EG25)</f>
        <v>89632.28</v>
      </c>
      <c r="EH26" s="46">
        <f t="shared" ref="EH26" si="507">SUM(EH24:EH25)</f>
        <v>90180.025999999998</v>
      </c>
      <c r="EI26" s="46">
        <f t="shared" ref="EI26" si="508">SUM(EI24:EI25)</f>
        <v>194587.18700000001</v>
      </c>
      <c r="EJ26" s="46">
        <f t="shared" ref="EJ26" si="509">SUM(EJ24:EJ25)</f>
        <v>101577.39599999999</v>
      </c>
      <c r="EK26" s="46">
        <f t="shared" ref="EK26" si="510">SUM(EK24:EK25)</f>
        <v>154686.98800000001</v>
      </c>
      <c r="EL26" s="46">
        <f t="shared" ref="EL26" si="511">SUM(EL24:EL25)</f>
        <v>119769.042</v>
      </c>
      <c r="EM26" s="46">
        <f t="shared" ref="EM26" si="512">SUM(EM24:EM25)</f>
        <v>60317.345999999998</v>
      </c>
      <c r="EN26" s="46">
        <f t="shared" ref="EN26" si="513">SUM(EN24:EN25)</f>
        <v>110776.999</v>
      </c>
      <c r="EO26" s="46">
        <f t="shared" si="464"/>
        <v>1326542.0489999999</v>
      </c>
      <c r="EP26" s="46">
        <f>SUM(EP24:EP25)</f>
        <v>87018.057000000001</v>
      </c>
      <c r="EQ26" s="46">
        <f t="shared" ref="EQ26" si="514">SUM(EQ24:EQ25)</f>
        <v>65735.138000000006</v>
      </c>
      <c r="ER26" s="46">
        <f t="shared" ref="ER26" si="515">SUM(ER24:ER25)</f>
        <v>183732.94199999998</v>
      </c>
      <c r="ES26" s="46">
        <f t="shared" ref="ES26" si="516">SUM(ES24:ES25)</f>
        <v>0</v>
      </c>
      <c r="ET26" s="46">
        <f t="shared" ref="ET26" si="517">SUM(ET24:ET25)</f>
        <v>175362.573</v>
      </c>
      <c r="EU26" s="46">
        <f t="shared" ref="EU26" si="518">SUM(EU24:EU25)</f>
        <v>72315.085000000006</v>
      </c>
      <c r="EV26" s="46">
        <f t="shared" ref="EV26" si="519">SUM(EV24:EV25)</f>
        <v>27457.114000000001</v>
      </c>
      <c r="EW26" s="46">
        <f t="shared" ref="EW26" si="520">SUM(EW24:EW25)</f>
        <v>180244.571</v>
      </c>
      <c r="EX26" s="46">
        <f t="shared" ref="EX26" si="521">SUM(EX24:EX25)</f>
        <v>154686.98800000001</v>
      </c>
      <c r="EY26" s="46">
        <f t="shared" ref="EY26" si="522">SUM(EY24:EY25)</f>
        <v>34890.423999999999</v>
      </c>
      <c r="EZ26" s="46">
        <f t="shared" ref="EZ26" si="523">SUM(EZ24:EZ25)</f>
        <v>109597.68100000001</v>
      </c>
      <c r="FA26" s="46">
        <f t="shared" ref="FA26" si="524">SUM(FA24:FA25)</f>
        <v>57313.951000000001</v>
      </c>
      <c r="FB26" s="46">
        <f t="shared" si="465"/>
        <v>1148354.5240000002</v>
      </c>
      <c r="FC26" s="46">
        <f>SUM(FC24:FC25)</f>
        <v>60002.408000000003</v>
      </c>
      <c r="FD26" s="46">
        <f t="shared" ref="FD26" si="525">SUM(FD24:FD25)</f>
        <v>67469.308000000005</v>
      </c>
      <c r="FE26" s="46">
        <f t="shared" ref="FE26" si="526">SUM(FE24:FE25)</f>
        <v>127482.367</v>
      </c>
      <c r="FF26" s="46">
        <f t="shared" ref="FF26" si="527">SUM(FF24:FF25)</f>
        <v>120690.292</v>
      </c>
      <c r="FG26" s="46">
        <f t="shared" ref="FG26" si="528">SUM(FG24:FG25)</f>
        <v>18928.916000000001</v>
      </c>
      <c r="FH26" s="46">
        <f t="shared" ref="FH26" si="529">SUM(FH24:FH25)</f>
        <v>76175.45</v>
      </c>
      <c r="FI26" s="46">
        <f t="shared" ref="FI26" si="530">SUM(FI24:FI25)</f>
        <v>92109.567999999999</v>
      </c>
      <c r="FJ26" s="46">
        <f t="shared" ref="FJ26" si="531">SUM(FJ24:FJ25)</f>
        <v>124632.9</v>
      </c>
      <c r="FK26" s="46">
        <f t="shared" ref="FK26" si="532">SUM(FK24:FK25)</f>
        <v>115804.098</v>
      </c>
      <c r="FL26" s="46">
        <f t="shared" ref="FL26" si="533">SUM(FL24:FL25)</f>
        <v>98304.235000000001</v>
      </c>
      <c r="FM26" s="46">
        <f t="shared" ref="FM26" si="534">SUM(FM24:FM25)</f>
        <v>88295.342000000004</v>
      </c>
      <c r="FN26" s="46">
        <f t="shared" ref="FN26" si="535">SUM(FN24:FN25)</f>
        <v>71305.56</v>
      </c>
      <c r="FO26" s="46">
        <f t="shared" si="466"/>
        <v>1061200.4440000001</v>
      </c>
      <c r="FP26" s="46">
        <f>SUM(FP24:FP25)</f>
        <v>90058.672000000006</v>
      </c>
      <c r="FQ26" s="46">
        <f t="shared" ref="FQ26" si="536">SUM(FQ24:FQ25)</f>
        <v>114758.21400000001</v>
      </c>
      <c r="FR26" s="46">
        <f t="shared" ref="FR26" si="537">SUM(FR24:FR25)</f>
        <v>44658.273999999998</v>
      </c>
      <c r="FS26" s="46">
        <f t="shared" ref="FS26" si="538">SUM(FS24:FS25)</f>
        <v>90076.077999999994</v>
      </c>
      <c r="FT26" s="46">
        <f t="shared" ref="FT26" si="539">SUM(FT24:FT25)</f>
        <v>89936.906000000003</v>
      </c>
      <c r="FU26" s="46">
        <f t="shared" ref="FU26" si="540">SUM(FU24:FU25)</f>
        <v>45101.33</v>
      </c>
      <c r="FV26" s="46">
        <f t="shared" ref="FV26" si="541">SUM(FV24:FV25)</f>
        <v>133164.875</v>
      </c>
      <c r="FW26" s="46">
        <f t="shared" ref="FW26" si="542">SUM(FW24:FW25)</f>
        <v>89572.046000000002</v>
      </c>
      <c r="FX26" s="46">
        <f t="shared" ref="FX26" si="543">SUM(FX24:FX25)</f>
        <v>125749.91899999999</v>
      </c>
      <c r="FY26" s="46">
        <f t="shared" ref="FY26" si="544">SUM(FY24:FY25)</f>
        <v>98971.123000000007</v>
      </c>
      <c r="FZ26" s="46">
        <f t="shared" ref="FZ26" si="545">SUM(FZ24:FZ25)</f>
        <v>110401.785</v>
      </c>
      <c r="GA26" s="46">
        <f t="shared" ref="GA26" si="546">SUM(GA24:GA25)</f>
        <v>44072.099000000002</v>
      </c>
      <c r="GB26" s="138">
        <f t="shared" si="467"/>
        <v>1076521.321</v>
      </c>
      <c r="GC26" s="46">
        <f>SUM(GC24:GC25)</f>
        <v>76610.06</v>
      </c>
      <c r="GD26" s="46">
        <f t="shared" ref="GD26" si="547">SUM(GD24:GD25)</f>
        <v>109705.113</v>
      </c>
      <c r="GE26" s="46">
        <f t="shared" ref="GE26" si="548">SUM(GE24:GE25)</f>
        <v>133852.14499999999</v>
      </c>
      <c r="GF26" s="46">
        <f t="shared" ref="GF26" si="549">SUM(GF24:GF25)</f>
        <v>88210.608999999997</v>
      </c>
      <c r="GG26" s="46">
        <f t="shared" ref="GG26" si="550">SUM(GG24:GG25)</f>
        <v>104506.787</v>
      </c>
      <c r="GH26" s="46">
        <f t="shared" ref="GH26" si="551">SUM(GH24:GH25)</f>
        <v>89749.981</v>
      </c>
      <c r="GI26" s="46">
        <f t="shared" ref="GI26" si="552">SUM(GI24:GI25)</f>
        <v>118132.74</v>
      </c>
      <c r="GJ26" s="46">
        <f t="shared" ref="GJ26" si="553">SUM(GJ24:GJ25)</f>
        <v>146817.734</v>
      </c>
      <c r="GK26" s="46">
        <f t="shared" ref="GK26" si="554">SUM(GK24:GK25)</f>
        <v>89865.237999999998</v>
      </c>
      <c r="GL26" s="46">
        <f t="shared" ref="GL26" si="555">SUM(GL24:GL25)</f>
        <v>89633.353000000003</v>
      </c>
      <c r="GM26" s="46">
        <f t="shared" ref="GM26" si="556">SUM(GM24:GM25)</f>
        <v>84896.05</v>
      </c>
      <c r="GN26" s="46">
        <f t="shared" ref="GN26" si="557">SUM(GN24:GN25)</f>
        <v>106481.855</v>
      </c>
      <c r="GO26" s="46">
        <f t="shared" si="468"/>
        <v>1238461.665</v>
      </c>
      <c r="GP26" s="46">
        <f>SUM(GP24:GP25)</f>
        <v>115067.974</v>
      </c>
      <c r="GQ26" s="46">
        <f t="shared" ref="GQ26" si="558">SUM(GQ24:GQ25)</f>
        <v>116576.219</v>
      </c>
      <c r="GR26" s="46">
        <f t="shared" ref="GR26" si="559">SUM(GR24:GR25)</f>
        <v>51913</v>
      </c>
      <c r="GS26" s="46">
        <f t="shared" ref="GS26" si="560">SUM(GS24:GS25)</f>
        <v>122745</v>
      </c>
      <c r="GT26" s="46">
        <f t="shared" ref="GT26" si="561">SUM(GT24:GT25)</f>
        <v>146839</v>
      </c>
      <c r="GU26" s="46">
        <f t="shared" ref="GU26" si="562">SUM(GU24:GU25)</f>
        <v>88982</v>
      </c>
      <c r="GV26" s="46">
        <f t="shared" ref="GV26" si="563">SUM(GV24:GV25)</f>
        <v>104660</v>
      </c>
      <c r="GW26" s="46">
        <f t="shared" ref="GW26" si="564">SUM(GW24:GW25)</f>
        <v>122597</v>
      </c>
      <c r="GX26" s="46">
        <f t="shared" ref="GX26" si="565">SUM(GX24:GX25)</f>
        <v>167784</v>
      </c>
      <c r="GY26" s="46">
        <f t="shared" ref="GY26" si="566">SUM(GY24:GY25)</f>
        <v>94059.324999999997</v>
      </c>
      <c r="GZ26" s="46">
        <f t="shared" ref="GZ26" si="567">SUM(GZ24:GZ25)</f>
        <v>48312</v>
      </c>
      <c r="HA26" s="46">
        <f t="shared" ref="HA26" si="568">SUM(HA24:HA25)</f>
        <v>103824</v>
      </c>
      <c r="HB26" s="46">
        <f t="shared" si="469"/>
        <v>1283359.5179999999</v>
      </c>
      <c r="HC26" s="46">
        <f>SUM(HC24:HC25)</f>
        <v>49290</v>
      </c>
      <c r="HD26" s="46">
        <f t="shared" ref="HD26" si="569">SUM(HD24:HD25)</f>
        <v>44443</v>
      </c>
      <c r="HE26" s="46">
        <f t="shared" ref="HE26" si="570">SUM(HE24:HE25)</f>
        <v>158253.65700000001</v>
      </c>
      <c r="HF26" s="46">
        <f t="shared" ref="HF26" si="571">SUM(HF24:HF25)</f>
        <v>115178.798</v>
      </c>
      <c r="HG26" s="46">
        <f t="shared" ref="HG26" si="572">SUM(HG24:HG25)</f>
        <v>54934.904999999999</v>
      </c>
      <c r="HH26" s="46">
        <f t="shared" ref="HH26" si="573">SUM(HH24:HH25)</f>
        <v>98987.678</v>
      </c>
      <c r="HI26" s="46">
        <f t="shared" ref="HI26" si="574">SUM(HI24:HI25)</f>
        <v>161959.43</v>
      </c>
      <c r="HJ26" s="46">
        <f t="shared" ref="HJ26" si="575">SUM(HJ24:HJ25)</f>
        <v>54477.908000000003</v>
      </c>
      <c r="HK26" s="46">
        <f t="shared" ref="HK26" si="576">SUM(HK24:HK25)</f>
        <v>103783.194</v>
      </c>
      <c r="HL26" s="46">
        <f t="shared" ref="HL26" si="577">SUM(HL24:HL25)</f>
        <v>117832.52099999999</v>
      </c>
      <c r="HM26" s="46">
        <f t="shared" ref="HM26" si="578">SUM(HM24:HM25)</f>
        <v>113726.912</v>
      </c>
      <c r="HN26" s="46">
        <f t="shared" ref="HN26" si="579">SUM(HN24:HN25)</f>
        <v>113907.099</v>
      </c>
      <c r="HO26" s="150">
        <f t="shared" si="470"/>
        <v>1186775.102</v>
      </c>
      <c r="HP26" s="46">
        <f>SUM(HP24:HP25)</f>
        <v>0</v>
      </c>
      <c r="HQ26" s="46">
        <f t="shared" ref="HQ26" si="580">SUM(HQ24:HQ25)</f>
        <v>184318.67499999999</v>
      </c>
      <c r="HR26" s="46">
        <f t="shared" ref="HR26" si="581">SUM(HR24:HR25)</f>
        <v>113704.773</v>
      </c>
      <c r="HS26" s="46">
        <f t="shared" ref="HS26" si="582">SUM(HS24:HS25)</f>
        <v>59812.481</v>
      </c>
      <c r="HT26" s="46">
        <f t="shared" ref="HT26" si="583">SUM(HT24:HT25)</f>
        <v>60176.612000000001</v>
      </c>
      <c r="HU26" s="46">
        <f t="shared" ref="HU26" si="584">SUM(HU24:HU25)</f>
        <v>60506.561999999998</v>
      </c>
      <c r="HV26" s="46">
        <f t="shared" ref="HV26" si="585">SUM(HV24:HV25)</f>
        <v>111870.924</v>
      </c>
      <c r="HW26" s="46">
        <f t="shared" ref="HW26" si="586">SUM(HW24:HW25)</f>
        <v>51567.86</v>
      </c>
      <c r="HX26" s="46">
        <f t="shared" ref="HX26" si="587">SUM(HX24:HX25)</f>
        <v>60298.087</v>
      </c>
      <c r="HY26" s="46">
        <f t="shared" ref="HY26" si="588">SUM(HY24:HY25)</f>
        <v>145907.69899999999</v>
      </c>
      <c r="HZ26" s="46">
        <f t="shared" ref="HZ26" si="589">SUM(HZ24:HZ25)</f>
        <v>54381.279000000002</v>
      </c>
      <c r="IA26" s="46">
        <f t="shared" ref="IA26" si="590">SUM(IA24:IA25)</f>
        <v>111444.311</v>
      </c>
      <c r="IB26" s="46">
        <f t="shared" si="471"/>
        <v>1013989.2629999999</v>
      </c>
      <c r="IC26" s="46">
        <f>SUM(IC24:IC25)</f>
        <v>57296.595000000001</v>
      </c>
      <c r="ID26" s="46">
        <f t="shared" ref="ID26" si="591">SUM(ID24:ID25)</f>
        <v>59493.057999999997</v>
      </c>
      <c r="IE26" s="46">
        <f t="shared" ref="IE26" si="592">SUM(IE24:IE25)</f>
        <v>59930.572</v>
      </c>
      <c r="IF26" s="46">
        <f t="shared" ref="IF26" si="593">SUM(IF24:IF25)</f>
        <v>121219.895</v>
      </c>
      <c r="IG26" s="46">
        <f t="shared" ref="IG26" si="594">SUM(IG24:IG25)</f>
        <v>60296.05</v>
      </c>
      <c r="IH26" s="46">
        <f t="shared" ref="IH26" si="595">SUM(IH24:IH25)</f>
        <v>90462.831999999995</v>
      </c>
      <c r="II26" s="46">
        <f t="shared" ref="II26" si="596">SUM(II24:II25)</f>
        <v>79923.712</v>
      </c>
      <c r="IJ26" s="46">
        <f t="shared" ref="IJ26" si="597">SUM(IJ24:IJ25)</f>
        <v>183978.033</v>
      </c>
      <c r="IK26" s="46">
        <f t="shared" ref="IK26" si="598">SUM(IK24:IK25)</f>
        <v>95281.705000000002</v>
      </c>
      <c r="IL26" s="46">
        <f t="shared" ref="IL26" si="599">SUM(IL24:IL25)</f>
        <v>95393.057000000001</v>
      </c>
      <c r="IM26" s="46">
        <f t="shared" ref="IM26" si="600">SUM(IM24:IM25)</f>
        <v>117489.29300000001</v>
      </c>
      <c r="IN26" s="46">
        <f t="shared" ref="IN26" si="601">SUM(IN24:IN25)</f>
        <v>152965.891</v>
      </c>
      <c r="IO26" s="46">
        <f t="shared" si="472"/>
        <v>1173730.693</v>
      </c>
      <c r="IP26" s="46">
        <f>SUM(IP24:IP25)</f>
        <v>124181.92600000001</v>
      </c>
      <c r="IQ26" s="46">
        <f t="shared" ref="IQ26" si="602">SUM(IQ24:IQ25)</f>
        <v>94176.972999999998</v>
      </c>
      <c r="IR26" s="46">
        <f t="shared" ref="IR26" si="603">SUM(IR24:IR25)</f>
        <v>81438.256999999998</v>
      </c>
      <c r="IS26" s="46">
        <f t="shared" ref="IS26" si="604">SUM(IS24:IS25)</f>
        <v>138982.31299999999</v>
      </c>
      <c r="IT26" s="46">
        <f t="shared" ref="IT26" si="605">SUM(IT24:IT25)</f>
        <v>123082.371</v>
      </c>
      <c r="IU26" s="46">
        <f t="shared" ref="IU26" si="606">SUM(IU24:IU25)</f>
        <v>94284.361999999994</v>
      </c>
      <c r="IV26" s="46">
        <f t="shared" ref="IV26" si="607">SUM(IV24:IV25)</f>
        <v>94339.298999999999</v>
      </c>
      <c r="IW26" s="46">
        <f t="shared" ref="IW26" si="608">SUM(IW24:IW25)</f>
        <v>125906.05499999999</v>
      </c>
      <c r="IX26" s="46">
        <f t="shared" ref="IX26" si="609">SUM(IX24:IX25)</f>
        <v>89290.25</v>
      </c>
      <c r="IY26" s="46">
        <f t="shared" ref="IY26" si="610">SUM(IY24:IY25)</f>
        <v>127735.3</v>
      </c>
      <c r="IZ26" s="46">
        <f t="shared" ref="IZ26" si="611">SUM(IZ24:IZ25)</f>
        <v>128612.251</v>
      </c>
      <c r="JA26" s="46">
        <f t="shared" ref="JA26" si="612">SUM(JA24:JA25)</f>
        <v>94655.536999999997</v>
      </c>
      <c r="JB26" s="46">
        <f t="shared" si="473"/>
        <v>1316684.8940000001</v>
      </c>
      <c r="JC26" s="46">
        <f>SUM(JC24:JC25)</f>
        <v>123479.89599999999</v>
      </c>
      <c r="JD26" s="46">
        <f t="shared" ref="JD26" si="613">SUM(JD24:JD25)</f>
        <v>97863.180999999997</v>
      </c>
      <c r="JE26" s="46">
        <f t="shared" ref="JE26" si="614">SUM(JE24:JE25)</f>
        <v>118630.318</v>
      </c>
      <c r="JF26" s="46">
        <f t="shared" ref="JF26" si="615">SUM(JF24:JF25)</f>
        <v>64764.076999999997</v>
      </c>
      <c r="JG26" s="46">
        <f t="shared" ref="JG26" si="616">SUM(JG24:JG25)</f>
        <v>130259.58900000001</v>
      </c>
      <c r="JH26" s="46">
        <f t="shared" ref="JH26" si="617">SUM(JH24:JH25)</f>
        <v>97108.520999999993</v>
      </c>
      <c r="JI26" s="46">
        <f t="shared" ref="JI26" si="618">SUM(JI24:JI25)</f>
        <v>194785.79500000001</v>
      </c>
      <c r="JJ26" s="46">
        <f t="shared" ref="JJ26" si="619">SUM(JJ24:JJ25)</f>
        <v>100200.046</v>
      </c>
      <c r="JK26" s="46">
        <f t="shared" ref="JK26" si="620">SUM(JK24:JK25)</f>
        <v>128617.387</v>
      </c>
      <c r="JL26" s="46">
        <f t="shared" ref="JL26" si="621">SUM(JL24:JL25)</f>
        <v>127962.504</v>
      </c>
      <c r="JM26" s="46">
        <f t="shared" ref="JM26" si="622">SUM(JM24:JM25)</f>
        <v>118460.97</v>
      </c>
      <c r="JN26" s="46">
        <f t="shared" ref="JN26" si="623">SUM(JN24:JN25)</f>
        <v>129603.374</v>
      </c>
      <c r="JO26" s="46">
        <f t="shared" si="474"/>
        <v>1431735.6580000001</v>
      </c>
      <c r="JP26" s="46">
        <f>SUM(JP24:JP25)</f>
        <v>141963.60499999998</v>
      </c>
      <c r="JQ26" s="46">
        <f t="shared" ref="JQ26" si="624">SUM(JQ24:JQ25)</f>
        <v>93456.142000000007</v>
      </c>
      <c r="JR26" s="46">
        <f t="shared" ref="JR26" si="625">SUM(JR24:JR25)</f>
        <v>143871.636</v>
      </c>
      <c r="JS26" s="46">
        <f t="shared" ref="JS26" si="626">SUM(JS24:JS25)</f>
        <v>106840.114</v>
      </c>
      <c r="JT26" s="46">
        <f t="shared" ref="JT26" si="627">SUM(JT24:JT25)</f>
        <v>98599.467000000004</v>
      </c>
      <c r="JU26" s="46">
        <f t="shared" ref="JU26" si="628">SUM(JU24:JU25)</f>
        <v>114232.77600000001</v>
      </c>
      <c r="JV26" s="46">
        <f t="shared" ref="JV26" si="629">SUM(JV24:JV25)</f>
        <v>157705.13700000002</v>
      </c>
      <c r="JW26" s="46">
        <f t="shared" ref="JW26" si="630">SUM(JW24:JW25)</f>
        <v>164618.70500000002</v>
      </c>
      <c r="JX26" s="46">
        <f t="shared" ref="JX26" si="631">SUM(JX24:JX25)</f>
        <v>130896.75199999999</v>
      </c>
      <c r="JY26" s="46">
        <f t="shared" ref="JY26" si="632">SUM(JY24:JY25)</f>
        <v>133678.38999999998</v>
      </c>
      <c r="JZ26" s="46">
        <f t="shared" ref="JZ26" si="633">SUM(JZ24:JZ25)</f>
        <v>196795.15</v>
      </c>
      <c r="KA26" s="46">
        <f t="shared" ref="KA26" si="634">SUM(KA24:KA25)</f>
        <v>116084.295</v>
      </c>
      <c r="KB26" s="150">
        <f t="shared" si="475"/>
        <v>1598742.1689999998</v>
      </c>
      <c r="KC26" s="46">
        <f>SUM(KC24:KC25)</f>
        <v>147634.573</v>
      </c>
      <c r="KD26" s="46">
        <f t="shared" ref="KD26" si="635">SUM(KD24:KD25)</f>
        <v>163561.10999999999</v>
      </c>
      <c r="KE26" s="46">
        <f t="shared" ref="KE26" si="636">SUM(KE24:KE25)</f>
        <v>137685.99</v>
      </c>
      <c r="KF26" s="46">
        <f t="shared" ref="KF26" si="637">SUM(KF24:KF25)</f>
        <v>140634.03599999999</v>
      </c>
      <c r="KG26" s="46">
        <f t="shared" ref="KG26" si="638">SUM(KG24:KG25)</f>
        <v>179226.552</v>
      </c>
      <c r="KH26" s="46">
        <f t="shared" ref="KH26" si="639">SUM(KH24:KH25)</f>
        <v>133416.75599999999</v>
      </c>
      <c r="KI26" s="46">
        <f t="shared" ref="KI26" si="640">SUM(KI24:KI25)</f>
        <v>220064.64499999999</v>
      </c>
      <c r="KJ26" s="46">
        <f t="shared" ref="KJ26" si="641">SUM(KJ24:KJ25)</f>
        <v>173338.94500000001</v>
      </c>
      <c r="KK26" s="46">
        <f t="shared" ref="KK26" si="642">SUM(KK24:KK25)</f>
        <v>157416.14799999999</v>
      </c>
      <c r="KL26" s="46">
        <f t="shared" ref="KL26" si="643">SUM(KL24:KL25)</f>
        <v>136281.641</v>
      </c>
      <c r="KM26" s="46">
        <f t="shared" ref="KM26" si="644">SUM(KM24:KM25)</f>
        <v>183162.44400000002</v>
      </c>
      <c r="KN26" s="46">
        <f t="shared" ref="KN26" si="645">SUM(KN24:KN25)</f>
        <v>66961.040999999997</v>
      </c>
      <c r="KO26" s="46">
        <f t="shared" si="476"/>
        <v>1839383.8810000003</v>
      </c>
      <c r="KP26" s="46">
        <f>SUM(KP24:KP25)</f>
        <v>108960.98699999999</v>
      </c>
      <c r="KQ26" s="46">
        <f t="shared" ref="KQ26" si="646">SUM(KQ24:KQ25)</f>
        <v>195705.315</v>
      </c>
      <c r="KR26" s="46">
        <f t="shared" ref="KR26" si="647">SUM(KR24:KR25)</f>
        <v>90179.01</v>
      </c>
      <c r="KS26" s="46">
        <f t="shared" ref="KS26" si="648">SUM(KS24:KS25)</f>
        <v>163408.19700000001</v>
      </c>
      <c r="KT26" s="46">
        <f t="shared" ref="KT26" si="649">SUM(KT24:KT25)</f>
        <v>156524.07699999999</v>
      </c>
      <c r="KU26" s="46">
        <f t="shared" ref="KU26" si="650">SUM(KU24:KU25)</f>
        <v>208619.94899999999</v>
      </c>
      <c r="KV26" s="46">
        <f t="shared" ref="KV26" si="651">SUM(KV24:KV25)</f>
        <v>132116.49600000001</v>
      </c>
      <c r="KW26" s="46">
        <f t="shared" ref="KW26" si="652">SUM(KW24:KW25)</f>
        <v>220012.261</v>
      </c>
      <c r="KX26" s="46">
        <f t="shared" ref="KX26" si="653">SUM(KX24:KX25)</f>
        <v>165401.95000000001</v>
      </c>
      <c r="KY26" s="46">
        <f t="shared" ref="KY26" si="654">SUM(KY24:KY25)</f>
        <v>165126.04500000001</v>
      </c>
      <c r="KZ26" s="46">
        <f t="shared" ref="KZ26" si="655">SUM(KZ24:KZ25)</f>
        <v>154369.296</v>
      </c>
      <c r="LA26" s="46">
        <f t="shared" ref="LA26" si="656">SUM(LA24:LA25)</f>
        <v>132182.24900000001</v>
      </c>
      <c r="LB26" s="46">
        <f t="shared" si="477"/>
        <v>1892605.8320000002</v>
      </c>
      <c r="LC26" s="46">
        <f>SUM(LC24:LC25)</f>
        <v>184216.30900000001</v>
      </c>
      <c r="LD26" s="46">
        <f t="shared" ref="LD26" si="657">SUM(LD24:LD25)</f>
        <v>130946.046</v>
      </c>
      <c r="LE26" s="46">
        <f t="shared" ref="LE26" si="658">SUM(LE24:LE25)</f>
        <v>88647.581999999995</v>
      </c>
      <c r="LF26" s="46">
        <f t="shared" ref="LF26" si="659">SUM(LF24:LF25)</f>
        <v>127856.311</v>
      </c>
      <c r="LG26" s="46">
        <f t="shared" ref="LG26" si="660">SUM(LG24:LG25)</f>
        <v>155828.47200000001</v>
      </c>
      <c r="LH26" s="46">
        <f t="shared" ref="LH26" si="661">SUM(LH24:LH25)</f>
        <v>175889.21400000001</v>
      </c>
      <c r="LI26" s="46">
        <f t="shared" ref="LI26" si="662">SUM(LI24:LI25)</f>
        <v>146795.64799999999</v>
      </c>
      <c r="LJ26" s="46">
        <f t="shared" ref="LJ26" si="663">SUM(LJ24:LJ25)</f>
        <v>217911.36</v>
      </c>
      <c r="LK26" s="46">
        <f t="shared" ref="LK26" si="664">SUM(LK24:LK25)</f>
        <v>118810.25</v>
      </c>
      <c r="LL26" s="46">
        <f t="shared" ref="LL26" si="665">SUM(LL24:LL25)</f>
        <v>194194.85699999999</v>
      </c>
      <c r="LM26" s="46">
        <f t="shared" ref="LM26" si="666">SUM(LM24:LM25)</f>
        <v>73286.198000000004</v>
      </c>
      <c r="LN26" s="46">
        <f t="shared" ref="LN26" si="667">SUM(LN24:LN25)</f>
        <v>156596.34100000001</v>
      </c>
      <c r="LO26" s="46">
        <f t="shared" si="478"/>
        <v>1770978.588</v>
      </c>
    </row>
    <row r="27" spans="1:327" s="44" customFormat="1" ht="21.75" thickBot="1">
      <c r="A27" s="262"/>
      <c r="B27" s="43" t="s">
        <v>46</v>
      </c>
      <c r="C27" s="77">
        <v>139000</v>
      </c>
      <c r="D27" s="77">
        <v>72400</v>
      </c>
      <c r="E27" s="77">
        <v>73700</v>
      </c>
      <c r="F27" s="77">
        <v>27100</v>
      </c>
      <c r="G27" s="77">
        <v>191300</v>
      </c>
      <c r="H27" s="77">
        <v>125100</v>
      </c>
      <c r="I27" s="77">
        <v>59000</v>
      </c>
      <c r="J27" s="77">
        <v>148000</v>
      </c>
      <c r="K27" s="77">
        <v>25539</v>
      </c>
      <c r="L27" s="77">
        <v>109000</v>
      </c>
      <c r="M27" s="77">
        <v>75223</v>
      </c>
      <c r="N27" s="77">
        <v>115879</v>
      </c>
      <c r="O27" s="60">
        <f>SUM(C27:N27)</f>
        <v>1161241</v>
      </c>
      <c r="P27" s="78">
        <v>66312</v>
      </c>
      <c r="Q27" s="78">
        <v>63433</v>
      </c>
      <c r="R27" s="78">
        <v>21146</v>
      </c>
      <c r="S27" s="78">
        <v>1984</v>
      </c>
      <c r="T27" s="78">
        <v>76930</v>
      </c>
      <c r="U27" s="78">
        <v>45253</v>
      </c>
      <c r="V27" s="78">
        <v>115988</v>
      </c>
      <c r="W27" s="78">
        <v>38540</v>
      </c>
      <c r="X27" s="78">
        <v>35000</v>
      </c>
      <c r="Y27" s="78">
        <v>104342</v>
      </c>
      <c r="Z27" s="78">
        <v>87800</v>
      </c>
      <c r="AA27" s="78">
        <v>52920</v>
      </c>
      <c r="AB27" s="60">
        <f>SUM(P27:AA27)</f>
        <v>709648</v>
      </c>
      <c r="AC27" s="80">
        <v>106855</v>
      </c>
      <c r="AD27" s="80">
        <v>315201</v>
      </c>
      <c r="AE27" s="81"/>
      <c r="AF27" s="80">
        <v>149522</v>
      </c>
      <c r="AG27" s="80">
        <v>130095</v>
      </c>
      <c r="AH27" s="80">
        <v>91984</v>
      </c>
      <c r="AI27" s="80">
        <v>127608</v>
      </c>
      <c r="AJ27" s="80">
        <v>126024</v>
      </c>
      <c r="AK27" s="80">
        <v>189981.745</v>
      </c>
      <c r="AL27" s="80">
        <v>79310.998999999996</v>
      </c>
      <c r="AM27" s="80">
        <v>220181.75100000002</v>
      </c>
      <c r="AN27" s="80">
        <v>102686.33500000001</v>
      </c>
      <c r="AO27" s="61">
        <f>SUM(AC27:AN27)</f>
        <v>1639449.83</v>
      </c>
      <c r="AP27" s="77">
        <v>111079.72</v>
      </c>
      <c r="AQ27" s="77">
        <v>147115.609</v>
      </c>
      <c r="AR27" s="77">
        <v>152132.41999999998</v>
      </c>
      <c r="AS27" s="77">
        <v>170321.86199999999</v>
      </c>
      <c r="AT27" s="77">
        <v>160242.71</v>
      </c>
      <c r="AU27" s="77">
        <v>110663.841</v>
      </c>
      <c r="AV27" s="77">
        <v>155775.99</v>
      </c>
      <c r="AW27" s="77">
        <v>109081</v>
      </c>
      <c r="AX27" s="77">
        <v>101443.07799999999</v>
      </c>
      <c r="AY27" s="77">
        <v>209778.57</v>
      </c>
      <c r="AZ27" s="77">
        <v>122807.13800000001</v>
      </c>
      <c r="BA27" s="77">
        <v>30000</v>
      </c>
      <c r="BB27" s="59">
        <f>SUM(AP27:BA27)</f>
        <v>1580441.9379999998</v>
      </c>
      <c r="BC27" s="82">
        <v>104522.16499999999</v>
      </c>
      <c r="BD27" s="82">
        <v>207900</v>
      </c>
      <c r="BE27" s="82">
        <v>188618.22099999999</v>
      </c>
      <c r="BF27" s="82">
        <v>211444.03700000001</v>
      </c>
      <c r="BG27" s="82">
        <v>83595.577000000005</v>
      </c>
      <c r="BH27" s="82">
        <v>181919.603</v>
      </c>
      <c r="BI27" s="82">
        <v>27542.543000000001</v>
      </c>
      <c r="BJ27" s="82">
        <v>178735.242</v>
      </c>
      <c r="BK27" s="82">
        <v>14100</v>
      </c>
      <c r="BL27" s="82">
        <v>165288.266</v>
      </c>
      <c r="BM27" s="82">
        <v>116881</v>
      </c>
      <c r="BN27" s="82">
        <v>22042.226999999999</v>
      </c>
      <c r="BO27" s="62">
        <f>SUM(BC27:BN27)</f>
        <v>1502588.8810000001</v>
      </c>
      <c r="BP27" s="77">
        <v>19334.32</v>
      </c>
      <c r="BQ27" s="77">
        <v>202029.41199999998</v>
      </c>
      <c r="BR27" s="77">
        <v>155144</v>
      </c>
      <c r="BS27" s="77">
        <v>56414.150999999998</v>
      </c>
      <c r="BT27" s="77">
        <v>48205.498</v>
      </c>
      <c r="BU27" s="77">
        <v>131392.01500000001</v>
      </c>
      <c r="BV27" s="77">
        <v>246084.95600000001</v>
      </c>
      <c r="BW27" s="77">
        <v>162632.75</v>
      </c>
      <c r="BX27" s="77">
        <v>58639.466</v>
      </c>
      <c r="BY27" s="77">
        <v>144533.85800000001</v>
      </c>
      <c r="BZ27" s="77">
        <v>22725</v>
      </c>
      <c r="CA27" s="77"/>
      <c r="CB27" s="59">
        <f>SUM(BP27:CA27)</f>
        <v>1247135.426</v>
      </c>
      <c r="CC27" s="77">
        <v>159258.098</v>
      </c>
      <c r="CD27" s="77">
        <v>165700</v>
      </c>
      <c r="CE27" s="77">
        <v>144004</v>
      </c>
      <c r="CF27" s="77">
        <v>105000</v>
      </c>
      <c r="CG27" s="77">
        <v>82938</v>
      </c>
      <c r="CH27" s="77">
        <v>127965</v>
      </c>
      <c r="CI27" s="77">
        <v>169027</v>
      </c>
      <c r="CJ27" s="77">
        <v>153070.304</v>
      </c>
      <c r="CK27" s="77">
        <v>216359.91100000002</v>
      </c>
      <c r="CL27" s="77">
        <v>179988.66500000001</v>
      </c>
      <c r="CM27" s="77">
        <v>68051.463000000003</v>
      </c>
      <c r="CN27" s="77">
        <v>189852.215</v>
      </c>
      <c r="CO27" s="59">
        <f>SUM(CC27:CN27)</f>
        <v>1761214.6560000002</v>
      </c>
      <c r="CP27" s="104">
        <f>CP23+CP26</f>
        <v>154350.65700000001</v>
      </c>
      <c r="CQ27" s="104">
        <f t="shared" ref="CQ27:DA27" si="668">CQ23+CQ26</f>
        <v>152984.67800000001</v>
      </c>
      <c r="CR27" s="104">
        <f t="shared" si="668"/>
        <v>87506.66</v>
      </c>
      <c r="CS27" s="104">
        <f t="shared" si="668"/>
        <v>120964.45299999999</v>
      </c>
      <c r="CT27" s="104">
        <f t="shared" si="668"/>
        <v>36960.426999999996</v>
      </c>
      <c r="CU27" s="104">
        <f t="shared" si="668"/>
        <v>174283.47700000001</v>
      </c>
      <c r="CV27" s="104">
        <f t="shared" si="668"/>
        <v>161566.23300000001</v>
      </c>
      <c r="CW27" s="104">
        <f t="shared" si="668"/>
        <v>61896.167000000001</v>
      </c>
      <c r="CX27" s="104">
        <f t="shared" si="668"/>
        <v>134316.774</v>
      </c>
      <c r="CY27" s="78">
        <v>191327.64800000002</v>
      </c>
      <c r="CZ27" s="104">
        <f t="shared" si="668"/>
        <v>139171.394</v>
      </c>
      <c r="DA27" s="104">
        <f t="shared" si="668"/>
        <v>102612.569</v>
      </c>
      <c r="DB27" s="30">
        <f t="shared" ref="DB27:DN27" si="669">DB23+DB26</f>
        <v>1326613.4889999998</v>
      </c>
      <c r="DC27" s="30">
        <f t="shared" si="669"/>
        <v>91953.383000000002</v>
      </c>
      <c r="DD27" s="30">
        <f t="shared" si="669"/>
        <v>36456.778999999995</v>
      </c>
      <c r="DE27" s="30">
        <f t="shared" si="669"/>
        <v>129889.68399999999</v>
      </c>
      <c r="DF27" s="30">
        <f t="shared" si="669"/>
        <v>93216.827000000005</v>
      </c>
      <c r="DG27" s="30">
        <f t="shared" si="669"/>
        <v>77799.070000000007</v>
      </c>
      <c r="DH27" s="30">
        <f t="shared" si="669"/>
        <v>111430.48139999999</v>
      </c>
      <c r="DI27" s="30">
        <f t="shared" si="669"/>
        <v>138506.64499999999</v>
      </c>
      <c r="DJ27" s="30">
        <f t="shared" si="669"/>
        <v>126976.23300000001</v>
      </c>
      <c r="DK27" s="30">
        <f t="shared" si="669"/>
        <v>86959.095000000001</v>
      </c>
      <c r="DL27" s="30">
        <f t="shared" si="669"/>
        <v>105401.446</v>
      </c>
      <c r="DM27" s="30">
        <f t="shared" si="669"/>
        <v>62620.044000000002</v>
      </c>
      <c r="DN27" s="30">
        <f t="shared" si="669"/>
        <v>186410.59900000002</v>
      </c>
      <c r="DO27" s="30">
        <f t="shared" ref="DO27" si="670">DO23+DO26</f>
        <v>1247620.2863999999</v>
      </c>
      <c r="DP27" s="30">
        <f t="shared" ref="DP27:FB27" si="671">DP23+DP26</f>
        <v>63512.12</v>
      </c>
      <c r="DQ27" s="30">
        <f t="shared" si="671"/>
        <v>132654.285</v>
      </c>
      <c r="DR27" s="30">
        <f t="shared" si="671"/>
        <v>128730.693</v>
      </c>
      <c r="DS27" s="30">
        <f t="shared" si="671"/>
        <v>98786.296000000002</v>
      </c>
      <c r="DT27" s="30">
        <f t="shared" si="671"/>
        <v>132941.32800000001</v>
      </c>
      <c r="DU27" s="30">
        <f t="shared" si="671"/>
        <v>123501.88</v>
      </c>
      <c r="DV27" s="30">
        <f t="shared" si="671"/>
        <v>220679.842</v>
      </c>
      <c r="DW27" s="30">
        <f t="shared" si="671"/>
        <v>85922.674999999988</v>
      </c>
      <c r="DX27" s="30">
        <f t="shared" si="671"/>
        <v>66317.036999999997</v>
      </c>
      <c r="DY27" s="30">
        <f t="shared" si="671"/>
        <v>111042.53</v>
      </c>
      <c r="DZ27" s="30">
        <f t="shared" si="671"/>
        <v>86501.153000000006</v>
      </c>
      <c r="EA27" s="30">
        <f t="shared" si="671"/>
        <v>144714.07800000001</v>
      </c>
      <c r="EB27" s="30">
        <f t="shared" si="671"/>
        <v>1395303.9169999999</v>
      </c>
      <c r="EC27" s="30">
        <f t="shared" si="671"/>
        <v>99966.01</v>
      </c>
      <c r="ED27" s="30">
        <f t="shared" si="671"/>
        <v>115780.594</v>
      </c>
      <c r="EE27" s="30">
        <f t="shared" si="671"/>
        <v>146552.81</v>
      </c>
      <c r="EF27" s="30">
        <f t="shared" si="671"/>
        <v>58024.370999999999</v>
      </c>
      <c r="EG27" s="30">
        <f t="shared" si="671"/>
        <v>101632.28</v>
      </c>
      <c r="EH27" s="30">
        <f t="shared" si="671"/>
        <v>90180.025999999998</v>
      </c>
      <c r="EI27" s="30">
        <f t="shared" si="671"/>
        <v>194587.18700000001</v>
      </c>
      <c r="EJ27" s="30">
        <f t="shared" si="671"/>
        <v>101577.39599999999</v>
      </c>
      <c r="EK27" s="30">
        <f t="shared" si="671"/>
        <v>154686.98800000001</v>
      </c>
      <c r="EL27" s="30">
        <f t="shared" si="671"/>
        <v>119769.042</v>
      </c>
      <c r="EM27" s="30">
        <f t="shared" si="671"/>
        <v>60317.345999999998</v>
      </c>
      <c r="EN27" s="30">
        <f t="shared" si="671"/>
        <v>119276.999</v>
      </c>
      <c r="EO27" s="30">
        <f t="shared" si="671"/>
        <v>1362351.0489999999</v>
      </c>
      <c r="EP27" s="30">
        <f t="shared" si="671"/>
        <v>87018.057000000001</v>
      </c>
      <c r="EQ27" s="30">
        <f t="shared" si="671"/>
        <v>65735.138000000006</v>
      </c>
      <c r="ER27" s="30">
        <f t="shared" si="671"/>
        <v>183732.94199999998</v>
      </c>
      <c r="ES27" s="30">
        <f t="shared" si="671"/>
        <v>14000</v>
      </c>
      <c r="ET27" s="30">
        <f t="shared" si="671"/>
        <v>175362.573</v>
      </c>
      <c r="EU27" s="30">
        <f t="shared" si="671"/>
        <v>74418.085000000006</v>
      </c>
      <c r="EV27" s="30">
        <f t="shared" si="671"/>
        <v>27457.114000000001</v>
      </c>
      <c r="EW27" s="30">
        <f t="shared" si="671"/>
        <v>180244.571</v>
      </c>
      <c r="EX27" s="30">
        <f t="shared" si="671"/>
        <v>158974.98800000001</v>
      </c>
      <c r="EY27" s="30">
        <f t="shared" si="671"/>
        <v>34890.423999999999</v>
      </c>
      <c r="EZ27" s="30">
        <f t="shared" si="671"/>
        <v>115553.03600000001</v>
      </c>
      <c r="FA27" s="30">
        <f t="shared" si="671"/>
        <v>57313.951000000001</v>
      </c>
      <c r="FB27" s="30">
        <f t="shared" si="671"/>
        <v>1174700.8790000002</v>
      </c>
      <c r="FC27" s="30">
        <f t="shared" ref="FC27:HN27" si="672">FC23+FC26</f>
        <v>60002.408000000003</v>
      </c>
      <c r="FD27" s="30">
        <f t="shared" si="672"/>
        <v>67469.308000000005</v>
      </c>
      <c r="FE27" s="30">
        <f t="shared" si="672"/>
        <v>127482.367</v>
      </c>
      <c r="FF27" s="30">
        <f t="shared" si="672"/>
        <v>120690.292</v>
      </c>
      <c r="FG27" s="30">
        <f t="shared" si="672"/>
        <v>18928.916000000001</v>
      </c>
      <c r="FH27" s="30">
        <f t="shared" si="672"/>
        <v>76175.45</v>
      </c>
      <c r="FI27" s="30">
        <f t="shared" si="672"/>
        <v>92109.567999999999</v>
      </c>
      <c r="FJ27" s="30">
        <f t="shared" si="672"/>
        <v>124632.9</v>
      </c>
      <c r="FK27" s="30">
        <f t="shared" si="672"/>
        <v>115804.098</v>
      </c>
      <c r="FL27" s="30">
        <f t="shared" si="672"/>
        <v>98304.235000000001</v>
      </c>
      <c r="FM27" s="30">
        <f t="shared" si="672"/>
        <v>88295.342000000004</v>
      </c>
      <c r="FN27" s="30">
        <f t="shared" si="672"/>
        <v>71305.56</v>
      </c>
      <c r="FO27" s="30">
        <f t="shared" si="672"/>
        <v>1061200.4440000001</v>
      </c>
      <c r="FP27" s="30">
        <f t="shared" si="672"/>
        <v>90058.672000000006</v>
      </c>
      <c r="FQ27" s="30">
        <f t="shared" si="672"/>
        <v>114758.21400000001</v>
      </c>
      <c r="FR27" s="30">
        <f t="shared" si="672"/>
        <v>60658.273999999998</v>
      </c>
      <c r="FS27" s="30">
        <f t="shared" si="672"/>
        <v>111076.07799999999</v>
      </c>
      <c r="FT27" s="30">
        <f t="shared" si="672"/>
        <v>89936.906000000003</v>
      </c>
      <c r="FU27" s="30">
        <f t="shared" si="672"/>
        <v>46101.33</v>
      </c>
      <c r="FV27" s="30">
        <f t="shared" si="672"/>
        <v>136164.875</v>
      </c>
      <c r="FW27" s="30">
        <f t="shared" si="672"/>
        <v>89572.046000000002</v>
      </c>
      <c r="FX27" s="30">
        <f t="shared" si="672"/>
        <v>159749.91899999999</v>
      </c>
      <c r="FY27" s="30">
        <f t="shared" si="672"/>
        <v>98971.123000000007</v>
      </c>
      <c r="FZ27" s="30">
        <f t="shared" si="672"/>
        <v>111901.785</v>
      </c>
      <c r="GA27" s="30">
        <f t="shared" si="672"/>
        <v>44072.099000000002</v>
      </c>
      <c r="GB27" s="30">
        <f t="shared" si="672"/>
        <v>1153021.321</v>
      </c>
      <c r="GC27" s="30">
        <f t="shared" si="672"/>
        <v>99610.06</v>
      </c>
      <c r="GD27" s="30">
        <f t="shared" si="672"/>
        <v>143705.11300000001</v>
      </c>
      <c r="GE27" s="30">
        <f t="shared" si="672"/>
        <v>138852.14499999999</v>
      </c>
      <c r="GF27" s="30">
        <f t="shared" si="672"/>
        <v>105210.609</v>
      </c>
      <c r="GG27" s="30">
        <f t="shared" si="672"/>
        <v>104506.787</v>
      </c>
      <c r="GH27" s="30">
        <f t="shared" si="672"/>
        <v>89749.981</v>
      </c>
      <c r="GI27" s="30">
        <f t="shared" si="672"/>
        <v>168132.74</v>
      </c>
      <c r="GJ27" s="30">
        <f t="shared" si="672"/>
        <v>146817.734</v>
      </c>
      <c r="GK27" s="30">
        <f t="shared" si="672"/>
        <v>106865.238</v>
      </c>
      <c r="GL27" s="30">
        <f t="shared" si="672"/>
        <v>89633.353000000003</v>
      </c>
      <c r="GM27" s="30">
        <f t="shared" si="672"/>
        <v>122896.05</v>
      </c>
      <c r="GN27" s="30">
        <f t="shared" si="672"/>
        <v>106481.855</v>
      </c>
      <c r="GO27" s="30">
        <f t="shared" si="672"/>
        <v>1422461.665</v>
      </c>
      <c r="GP27" s="30">
        <f t="shared" si="672"/>
        <v>136067.97399999999</v>
      </c>
      <c r="GQ27" s="30">
        <f t="shared" si="672"/>
        <v>116576.219</v>
      </c>
      <c r="GR27" s="30">
        <f t="shared" si="672"/>
        <v>77913</v>
      </c>
      <c r="GS27" s="30">
        <f t="shared" si="672"/>
        <v>144745</v>
      </c>
      <c r="GT27" s="30">
        <f t="shared" si="672"/>
        <v>146839</v>
      </c>
      <c r="GU27" s="30">
        <f t="shared" si="672"/>
        <v>110982</v>
      </c>
      <c r="GV27" s="30">
        <f t="shared" si="672"/>
        <v>140660</v>
      </c>
      <c r="GW27" s="30">
        <f t="shared" si="672"/>
        <v>122597</v>
      </c>
      <c r="GX27" s="30">
        <f t="shared" si="672"/>
        <v>167784</v>
      </c>
      <c r="GY27" s="30">
        <f t="shared" si="672"/>
        <v>142888.481</v>
      </c>
      <c r="GZ27" s="30">
        <f t="shared" si="672"/>
        <v>48312</v>
      </c>
      <c r="HA27" s="30">
        <f t="shared" si="672"/>
        <v>127719</v>
      </c>
      <c r="HB27" s="30">
        <f t="shared" si="672"/>
        <v>1483083.6739999999</v>
      </c>
      <c r="HC27" s="30">
        <f t="shared" si="672"/>
        <v>49290</v>
      </c>
      <c r="HD27" s="30">
        <f t="shared" si="672"/>
        <v>44443</v>
      </c>
      <c r="HE27" s="30">
        <f t="shared" si="672"/>
        <v>158253.65700000001</v>
      </c>
      <c r="HF27" s="30">
        <f t="shared" si="672"/>
        <v>136053.215</v>
      </c>
      <c r="HG27" s="30">
        <f t="shared" si="672"/>
        <v>54934.904999999999</v>
      </c>
      <c r="HH27" s="30">
        <f t="shared" si="672"/>
        <v>143915.49799999999</v>
      </c>
      <c r="HI27" s="30">
        <f t="shared" si="672"/>
        <v>179962.408</v>
      </c>
      <c r="HJ27" s="30">
        <f t="shared" si="672"/>
        <v>54477.908000000003</v>
      </c>
      <c r="HK27" s="30">
        <f t="shared" si="672"/>
        <v>120721.11200000001</v>
      </c>
      <c r="HL27" s="30">
        <f t="shared" si="672"/>
        <v>157711.33899999998</v>
      </c>
      <c r="HM27" s="30">
        <f t="shared" si="672"/>
        <v>133690.69699999999</v>
      </c>
      <c r="HN27" s="30">
        <f t="shared" si="672"/>
        <v>113907.099</v>
      </c>
      <c r="HO27" s="151">
        <f t="shared" ref="HO27:JZ27" si="673">HO23+HO26</f>
        <v>1347360.838</v>
      </c>
      <c r="HP27" s="30">
        <f t="shared" si="673"/>
        <v>16975.050999999999</v>
      </c>
      <c r="HQ27" s="30">
        <f t="shared" si="673"/>
        <v>184318.67499999999</v>
      </c>
      <c r="HR27" s="30">
        <f t="shared" si="673"/>
        <v>123840.851</v>
      </c>
      <c r="HS27" s="30">
        <f t="shared" si="673"/>
        <v>85064.665000000008</v>
      </c>
      <c r="HT27" s="30">
        <f t="shared" si="673"/>
        <v>60176.612000000001</v>
      </c>
      <c r="HU27" s="30">
        <f t="shared" si="673"/>
        <v>89223.555999999997</v>
      </c>
      <c r="HV27" s="30">
        <f t="shared" si="673"/>
        <v>111870.924</v>
      </c>
      <c r="HW27" s="30">
        <f t="shared" si="673"/>
        <v>51567.86</v>
      </c>
      <c r="HX27" s="30">
        <f t="shared" si="673"/>
        <v>92135.347999999998</v>
      </c>
      <c r="HY27" s="30">
        <f t="shared" si="673"/>
        <v>145907.69899999999</v>
      </c>
      <c r="HZ27" s="30">
        <f t="shared" si="673"/>
        <v>54381.279000000002</v>
      </c>
      <c r="IA27" s="30">
        <f t="shared" si="673"/>
        <v>122423.158</v>
      </c>
      <c r="IB27" s="30">
        <f t="shared" si="673"/>
        <v>1137885.6779999998</v>
      </c>
      <c r="IC27" s="30">
        <f t="shared" si="673"/>
        <v>57296.595000000001</v>
      </c>
      <c r="ID27" s="30">
        <f t="shared" si="673"/>
        <v>95597.53899999999</v>
      </c>
      <c r="IE27" s="30">
        <f t="shared" si="673"/>
        <v>81683.252000000008</v>
      </c>
      <c r="IF27" s="30">
        <f t="shared" si="673"/>
        <v>121219.895</v>
      </c>
      <c r="IG27" s="30">
        <f t="shared" si="673"/>
        <v>70334.051000000007</v>
      </c>
      <c r="IH27" s="30">
        <f t="shared" si="673"/>
        <v>90462.831999999995</v>
      </c>
      <c r="II27" s="30">
        <f t="shared" si="673"/>
        <v>79923.712</v>
      </c>
      <c r="IJ27" s="30">
        <f t="shared" si="673"/>
        <v>190732.27</v>
      </c>
      <c r="IK27" s="30">
        <f t="shared" si="673"/>
        <v>102263.311</v>
      </c>
      <c r="IL27" s="30">
        <f t="shared" si="673"/>
        <v>125318.038</v>
      </c>
      <c r="IM27" s="30">
        <f t="shared" si="673"/>
        <v>117489.29300000001</v>
      </c>
      <c r="IN27" s="30">
        <f t="shared" si="673"/>
        <v>160558.73500000002</v>
      </c>
      <c r="IO27" s="30">
        <f t="shared" si="673"/>
        <v>1292879.523</v>
      </c>
      <c r="IP27" s="30">
        <f t="shared" si="673"/>
        <v>127194.137</v>
      </c>
      <c r="IQ27" s="30">
        <f t="shared" si="673"/>
        <v>124994.871</v>
      </c>
      <c r="IR27" s="30">
        <f t="shared" si="673"/>
        <v>103319.851</v>
      </c>
      <c r="IS27" s="30">
        <f t="shared" si="673"/>
        <v>152012.05799999999</v>
      </c>
      <c r="IT27" s="30">
        <f t="shared" si="673"/>
        <v>136665.96299999999</v>
      </c>
      <c r="IU27" s="30">
        <f t="shared" si="673"/>
        <v>94284.361999999994</v>
      </c>
      <c r="IV27" s="30">
        <f t="shared" si="673"/>
        <v>119320.338</v>
      </c>
      <c r="IW27" s="30">
        <f t="shared" si="673"/>
        <v>148245.01699999999</v>
      </c>
      <c r="IX27" s="30">
        <f t="shared" si="673"/>
        <v>102748.75900000001</v>
      </c>
      <c r="IY27" s="30">
        <f t="shared" si="673"/>
        <v>127735.3</v>
      </c>
      <c r="IZ27" s="30">
        <f t="shared" si="673"/>
        <v>128612.251</v>
      </c>
      <c r="JA27" s="30">
        <f t="shared" si="673"/>
        <v>122220.534</v>
      </c>
      <c r="JB27" s="30">
        <f t="shared" si="673"/>
        <v>1487353.4410000001</v>
      </c>
      <c r="JC27" s="30">
        <f t="shared" si="673"/>
        <v>123479.89599999999</v>
      </c>
      <c r="JD27" s="30">
        <f t="shared" si="673"/>
        <v>123846.027</v>
      </c>
      <c r="JE27" s="30">
        <f t="shared" si="673"/>
        <v>148991.22399999999</v>
      </c>
      <c r="JF27" s="30">
        <f t="shared" si="673"/>
        <v>64764.076999999997</v>
      </c>
      <c r="JG27" s="30">
        <f t="shared" si="673"/>
        <v>143739.24100000001</v>
      </c>
      <c r="JH27" s="30">
        <f t="shared" si="673"/>
        <v>103998.976</v>
      </c>
      <c r="JI27" s="30">
        <f t="shared" si="673"/>
        <v>212708.89200000002</v>
      </c>
      <c r="JJ27" s="30">
        <f t="shared" si="673"/>
        <v>105627.113</v>
      </c>
      <c r="JK27" s="30">
        <f t="shared" si="673"/>
        <v>134618.58900000001</v>
      </c>
      <c r="JL27" s="30">
        <f t="shared" si="673"/>
        <v>135942.09</v>
      </c>
      <c r="JM27" s="30">
        <f t="shared" si="673"/>
        <v>118460.97</v>
      </c>
      <c r="JN27" s="30">
        <f t="shared" si="673"/>
        <v>186911.07</v>
      </c>
      <c r="JO27" s="30">
        <f t="shared" si="673"/>
        <v>1603088.165</v>
      </c>
      <c r="JP27" s="30">
        <f t="shared" si="673"/>
        <v>153983.21399999998</v>
      </c>
      <c r="JQ27" s="30">
        <f t="shared" si="673"/>
        <v>93456.142000000007</v>
      </c>
      <c r="JR27" s="30">
        <f t="shared" si="673"/>
        <v>149700.19099999999</v>
      </c>
      <c r="JS27" s="30">
        <f t="shared" si="673"/>
        <v>106840.114</v>
      </c>
      <c r="JT27" s="30">
        <f t="shared" si="673"/>
        <v>110264.00600000001</v>
      </c>
      <c r="JU27" s="30">
        <f t="shared" si="673"/>
        <v>130037.18600000002</v>
      </c>
      <c r="JV27" s="30">
        <f t="shared" si="673"/>
        <v>171670.69</v>
      </c>
      <c r="JW27" s="30">
        <f t="shared" si="673"/>
        <v>196647.33000000002</v>
      </c>
      <c r="JX27" s="30">
        <f t="shared" si="673"/>
        <v>140390.18599999999</v>
      </c>
      <c r="JY27" s="30">
        <f t="shared" si="673"/>
        <v>133678.38999999998</v>
      </c>
      <c r="JZ27" s="30">
        <f t="shared" si="673"/>
        <v>229171.18899999998</v>
      </c>
      <c r="KA27" s="30">
        <f t="shared" ref="KA27:LO27" si="674">KA23+KA26</f>
        <v>116084.295</v>
      </c>
      <c r="KB27" s="151">
        <f t="shared" si="674"/>
        <v>1731922.9329999997</v>
      </c>
      <c r="KC27" s="30">
        <f t="shared" si="674"/>
        <v>147634.573</v>
      </c>
      <c r="KD27" s="30">
        <f t="shared" si="674"/>
        <v>177557.43099999998</v>
      </c>
      <c r="KE27" s="30">
        <f t="shared" si="674"/>
        <v>161040.253</v>
      </c>
      <c r="KF27" s="30">
        <f t="shared" si="674"/>
        <v>162543.55799999999</v>
      </c>
      <c r="KG27" s="30">
        <f t="shared" si="674"/>
        <v>188649.136</v>
      </c>
      <c r="KH27" s="30">
        <f t="shared" si="674"/>
        <v>147343.81200000001</v>
      </c>
      <c r="KI27" s="30">
        <f t="shared" si="674"/>
        <v>220064.64499999999</v>
      </c>
      <c r="KJ27" s="30">
        <f t="shared" si="674"/>
        <v>178995.734</v>
      </c>
      <c r="KK27" s="30">
        <f t="shared" si="674"/>
        <v>205297.08399999997</v>
      </c>
      <c r="KL27" s="30">
        <f t="shared" si="674"/>
        <v>136281.641</v>
      </c>
      <c r="KM27" s="30">
        <f t="shared" si="674"/>
        <v>194462.486</v>
      </c>
      <c r="KN27" s="30">
        <f t="shared" si="674"/>
        <v>72541.303</v>
      </c>
      <c r="KO27" s="30">
        <f t="shared" si="674"/>
        <v>1992411.6560000002</v>
      </c>
      <c r="KP27" s="30">
        <f t="shared" si="674"/>
        <v>131485.101</v>
      </c>
      <c r="KQ27" s="30">
        <f t="shared" si="674"/>
        <v>195705.315</v>
      </c>
      <c r="KR27" s="30">
        <f t="shared" si="674"/>
        <v>99191.622999999992</v>
      </c>
      <c r="KS27" s="30">
        <f t="shared" si="674"/>
        <v>163408.19700000001</v>
      </c>
      <c r="KT27" s="30">
        <f t="shared" si="674"/>
        <v>189028.00899999999</v>
      </c>
      <c r="KU27" s="30">
        <f t="shared" si="674"/>
        <v>230316.45199999999</v>
      </c>
      <c r="KV27" s="30">
        <f t="shared" si="674"/>
        <v>132116.49600000001</v>
      </c>
      <c r="KW27" s="30">
        <f t="shared" si="674"/>
        <v>233810.83</v>
      </c>
      <c r="KX27" s="30">
        <f t="shared" si="674"/>
        <v>165401.95000000001</v>
      </c>
      <c r="KY27" s="30">
        <f t="shared" si="674"/>
        <v>165126.04500000001</v>
      </c>
      <c r="KZ27" s="30">
        <f t="shared" si="674"/>
        <v>187782.12700000001</v>
      </c>
      <c r="LA27" s="30">
        <f t="shared" si="674"/>
        <v>154600.527</v>
      </c>
      <c r="LB27" s="30">
        <f t="shared" si="674"/>
        <v>2047972.6720000003</v>
      </c>
      <c r="LC27" s="30">
        <f t="shared" si="674"/>
        <v>189408.853</v>
      </c>
      <c r="LD27" s="30">
        <f t="shared" si="674"/>
        <v>136190.535</v>
      </c>
      <c r="LE27" s="30">
        <f t="shared" si="674"/>
        <v>93927.816999999995</v>
      </c>
      <c r="LF27" s="30">
        <f t="shared" si="674"/>
        <v>127856.311</v>
      </c>
      <c r="LG27" s="30">
        <f t="shared" si="674"/>
        <v>155828.47200000001</v>
      </c>
      <c r="LH27" s="30">
        <f t="shared" si="674"/>
        <v>189651.42500000002</v>
      </c>
      <c r="LI27" s="30">
        <f t="shared" si="674"/>
        <v>153708.731</v>
      </c>
      <c r="LJ27" s="30">
        <f t="shared" si="674"/>
        <v>237451.68699999998</v>
      </c>
      <c r="LK27" s="30">
        <f t="shared" si="674"/>
        <v>125910.31</v>
      </c>
      <c r="LL27" s="30">
        <f t="shared" si="674"/>
        <v>212474.70899999997</v>
      </c>
      <c r="LM27" s="30">
        <f t="shared" si="674"/>
        <v>73286.198000000004</v>
      </c>
      <c r="LN27" s="30">
        <f t="shared" si="674"/>
        <v>156596.34100000001</v>
      </c>
      <c r="LO27" s="30">
        <f t="shared" si="674"/>
        <v>1852291.389</v>
      </c>
    </row>
    <row r="28" spans="1:327" ht="22.5">
      <c r="A28" s="262"/>
      <c r="B28" s="25" t="s">
        <v>47</v>
      </c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72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9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  <c r="AN28" s="195"/>
      <c r="AO28" s="172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  <c r="BB28" s="172"/>
      <c r="BC28" s="195"/>
      <c r="BD28" s="195"/>
      <c r="BE28" s="195"/>
      <c r="BF28" s="195"/>
      <c r="BG28" s="195"/>
      <c r="BH28" s="195"/>
      <c r="BI28" s="195"/>
      <c r="BJ28" s="195"/>
      <c r="BK28" s="195"/>
      <c r="BL28" s="195"/>
      <c r="BM28" s="195"/>
      <c r="BN28" s="195"/>
      <c r="BO28" s="172"/>
      <c r="BP28" s="195"/>
      <c r="BQ28" s="195"/>
      <c r="BR28" s="195"/>
      <c r="BS28" s="195"/>
      <c r="BT28" s="195"/>
      <c r="BU28" s="195"/>
      <c r="BV28" s="195"/>
      <c r="BW28" s="195"/>
      <c r="BX28" s="195"/>
      <c r="BY28" s="195"/>
      <c r="BZ28" s="195"/>
      <c r="CA28" s="195"/>
      <c r="CB28" s="195"/>
      <c r="CC28" s="195"/>
      <c r="CD28" s="195"/>
      <c r="CE28" s="195"/>
      <c r="CF28" s="195"/>
      <c r="CG28" s="195"/>
      <c r="CH28" s="195"/>
      <c r="CI28" s="195"/>
      <c r="CJ28" s="195"/>
      <c r="CK28" s="195"/>
      <c r="CL28" s="195"/>
      <c r="CM28" s="195"/>
      <c r="CN28" s="195"/>
      <c r="CO28" s="172"/>
      <c r="CP28" s="105">
        <v>618</v>
      </c>
      <c r="CQ28" s="106">
        <v>990</v>
      </c>
      <c r="CR28" s="106">
        <v>1605</v>
      </c>
      <c r="CS28" s="106">
        <v>5286</v>
      </c>
      <c r="CT28" s="106">
        <v>2410</v>
      </c>
      <c r="CU28" s="106">
        <v>9729</v>
      </c>
      <c r="CV28" s="106">
        <v>13239</v>
      </c>
      <c r="CW28" s="106">
        <v>5234</v>
      </c>
      <c r="CX28" s="106">
        <v>2700</v>
      </c>
      <c r="CY28" s="112"/>
      <c r="CZ28" s="106">
        <v>2206</v>
      </c>
      <c r="DA28" s="106">
        <v>1140</v>
      </c>
      <c r="DB28" s="27">
        <f t="shared" si="0"/>
        <v>45157</v>
      </c>
      <c r="DC28" s="106">
        <v>1500</v>
      </c>
      <c r="DD28" s="106">
        <v>2714</v>
      </c>
      <c r="DE28" s="106">
        <v>766</v>
      </c>
      <c r="DF28" s="106">
        <v>3825</v>
      </c>
      <c r="DG28" s="106">
        <v>0</v>
      </c>
      <c r="DH28" s="106">
        <v>0</v>
      </c>
      <c r="DI28" s="106">
        <v>0</v>
      </c>
      <c r="DJ28" s="106">
        <v>120</v>
      </c>
      <c r="DK28" s="106">
        <v>1235</v>
      </c>
      <c r="DL28" s="106">
        <v>420</v>
      </c>
      <c r="DM28" s="106">
        <v>42</v>
      </c>
      <c r="DN28" s="106">
        <v>139</v>
      </c>
      <c r="DO28" s="27">
        <f t="shared" si="1"/>
        <v>10761</v>
      </c>
      <c r="DP28" s="26">
        <v>0</v>
      </c>
      <c r="DQ28" s="26">
        <v>0</v>
      </c>
      <c r="DR28" s="26">
        <v>0</v>
      </c>
      <c r="DS28" s="26">
        <v>0</v>
      </c>
      <c r="DT28" s="26">
        <v>0</v>
      </c>
      <c r="DU28" s="26">
        <v>0</v>
      </c>
      <c r="DV28" s="26">
        <v>1000</v>
      </c>
      <c r="DW28" s="26">
        <v>0</v>
      </c>
      <c r="DX28" s="26">
        <v>0</v>
      </c>
      <c r="DY28" s="26">
        <v>0</v>
      </c>
      <c r="DZ28" s="26">
        <v>0</v>
      </c>
      <c r="EA28" s="26">
        <v>0</v>
      </c>
      <c r="EB28" s="27">
        <f t="shared" si="2"/>
        <v>1000</v>
      </c>
      <c r="EC28" s="26">
        <v>0</v>
      </c>
      <c r="ED28" s="26">
        <v>0</v>
      </c>
      <c r="EE28" s="26">
        <v>0</v>
      </c>
      <c r="EF28" s="26">
        <v>0</v>
      </c>
      <c r="EG28" s="26">
        <v>0</v>
      </c>
      <c r="EH28" s="26">
        <v>0</v>
      </c>
      <c r="EI28" s="26">
        <v>0</v>
      </c>
      <c r="EJ28" s="26">
        <v>0</v>
      </c>
      <c r="EK28" s="26">
        <v>0</v>
      </c>
      <c r="EL28" s="26">
        <v>0</v>
      </c>
      <c r="EM28" s="26">
        <v>0</v>
      </c>
      <c r="EN28" s="26">
        <v>0</v>
      </c>
      <c r="EO28" s="27">
        <f t="shared" si="3"/>
        <v>0</v>
      </c>
      <c r="EP28" s="26">
        <v>0</v>
      </c>
      <c r="EQ28" s="26">
        <v>0</v>
      </c>
      <c r="ER28" s="26">
        <v>0</v>
      </c>
      <c r="ES28" s="26">
        <v>0</v>
      </c>
      <c r="ET28" s="26">
        <v>0</v>
      </c>
      <c r="EU28" s="26">
        <v>0</v>
      </c>
      <c r="EV28" s="26">
        <v>0</v>
      </c>
      <c r="EW28" s="26">
        <v>0</v>
      </c>
      <c r="EX28" s="26">
        <v>0</v>
      </c>
      <c r="EY28" s="26">
        <v>0</v>
      </c>
      <c r="EZ28" s="26">
        <v>0</v>
      </c>
      <c r="FA28" s="26">
        <v>0</v>
      </c>
      <c r="FB28" s="27">
        <f t="shared" si="4"/>
        <v>0</v>
      </c>
      <c r="FC28" s="26">
        <v>0</v>
      </c>
      <c r="FD28" s="26">
        <v>0</v>
      </c>
      <c r="FE28" s="26">
        <v>0</v>
      </c>
      <c r="FF28" s="26">
        <v>0</v>
      </c>
      <c r="FG28" s="26">
        <v>0</v>
      </c>
      <c r="FH28" s="26">
        <v>0</v>
      </c>
      <c r="FI28" s="26">
        <v>0</v>
      </c>
      <c r="FJ28" s="26">
        <v>0</v>
      </c>
      <c r="FK28" s="26">
        <v>0</v>
      </c>
      <c r="FL28" s="26">
        <v>0</v>
      </c>
      <c r="FM28" s="26">
        <v>0</v>
      </c>
      <c r="FN28" s="26">
        <v>0</v>
      </c>
      <c r="FO28" s="27">
        <f t="shared" si="5"/>
        <v>0</v>
      </c>
      <c r="FP28" s="26">
        <v>0</v>
      </c>
      <c r="FQ28" s="26">
        <v>0</v>
      </c>
      <c r="FR28" s="26">
        <v>0</v>
      </c>
      <c r="FS28" s="26">
        <v>0</v>
      </c>
      <c r="FT28" s="26">
        <v>0</v>
      </c>
      <c r="FU28" s="26">
        <v>0</v>
      </c>
      <c r="FV28" s="26">
        <v>0</v>
      </c>
      <c r="FW28" s="26">
        <v>0</v>
      </c>
      <c r="FX28" s="26">
        <v>0</v>
      </c>
      <c r="FY28" s="26"/>
      <c r="FZ28" s="26">
        <v>0</v>
      </c>
      <c r="GA28" s="26">
        <v>0</v>
      </c>
      <c r="GB28" s="27">
        <f t="shared" si="6"/>
        <v>0</v>
      </c>
      <c r="GC28" s="26">
        <v>0</v>
      </c>
      <c r="GD28" s="26">
        <v>0</v>
      </c>
      <c r="GE28" s="26">
        <v>0</v>
      </c>
      <c r="GF28" s="26">
        <v>0</v>
      </c>
      <c r="GG28" s="26">
        <v>0</v>
      </c>
      <c r="GH28" s="26">
        <v>0</v>
      </c>
      <c r="GI28" s="26">
        <v>0</v>
      </c>
      <c r="GJ28" s="26">
        <v>0</v>
      </c>
      <c r="GK28" s="26">
        <v>0</v>
      </c>
      <c r="GL28" s="26">
        <v>0</v>
      </c>
      <c r="GM28" s="26">
        <v>0</v>
      </c>
      <c r="GN28" s="26">
        <v>0</v>
      </c>
      <c r="GO28" s="27">
        <f t="shared" si="7"/>
        <v>0</v>
      </c>
      <c r="GP28" s="26">
        <v>0</v>
      </c>
      <c r="GQ28" s="26">
        <v>0</v>
      </c>
      <c r="GR28" s="26">
        <v>1689.4</v>
      </c>
      <c r="GS28" s="26">
        <v>9846.2199999999993</v>
      </c>
      <c r="GT28" s="26">
        <v>2308.62</v>
      </c>
      <c r="GU28" s="26">
        <v>1426.6</v>
      </c>
      <c r="GV28" s="26">
        <v>3141.038</v>
      </c>
      <c r="GW28" s="26">
        <v>729.88</v>
      </c>
      <c r="GX28" s="26">
        <v>728.5</v>
      </c>
      <c r="GY28" s="26">
        <v>2132.86</v>
      </c>
      <c r="GZ28" s="26">
        <v>735.8</v>
      </c>
      <c r="HA28" s="26">
        <v>1409.18</v>
      </c>
      <c r="HB28" s="27">
        <f t="shared" si="8"/>
        <v>24148.097999999998</v>
      </c>
      <c r="HC28" s="26">
        <v>0</v>
      </c>
      <c r="HD28" s="26">
        <v>0</v>
      </c>
      <c r="HE28" s="26">
        <v>975.82</v>
      </c>
      <c r="HF28" s="26">
        <v>978.36</v>
      </c>
      <c r="HG28" s="26">
        <v>0</v>
      </c>
      <c r="HH28" s="26">
        <v>984.48</v>
      </c>
      <c r="HI28" s="26">
        <v>981.56</v>
      </c>
      <c r="HJ28" s="26">
        <v>0</v>
      </c>
      <c r="HK28" s="26">
        <v>0</v>
      </c>
      <c r="HL28" s="26">
        <v>0</v>
      </c>
      <c r="HM28" s="26">
        <v>2521.8380000000002</v>
      </c>
      <c r="HN28" s="26">
        <v>0</v>
      </c>
      <c r="HO28" s="152">
        <f t="shared" si="9"/>
        <v>6442.058</v>
      </c>
      <c r="HP28" s="26">
        <v>0</v>
      </c>
      <c r="HQ28" s="26">
        <v>0</v>
      </c>
      <c r="HR28" s="26">
        <v>0</v>
      </c>
      <c r="HS28" s="26">
        <v>0</v>
      </c>
      <c r="HT28" s="26">
        <v>1410.44</v>
      </c>
      <c r="HU28" s="26">
        <v>2165.4</v>
      </c>
      <c r="HV28" s="26">
        <v>1980.16</v>
      </c>
      <c r="HW28" s="26">
        <v>865.02</v>
      </c>
      <c r="HX28" s="26">
        <v>16640.060000000001</v>
      </c>
      <c r="HY28" s="26">
        <v>1041.48</v>
      </c>
      <c r="HZ28" s="26">
        <v>651.55999999999995</v>
      </c>
      <c r="IA28" s="26">
        <v>491.16199999999998</v>
      </c>
      <c r="IB28" s="27">
        <f t="shared" si="10"/>
        <v>25245.282000000003</v>
      </c>
      <c r="IC28" s="26">
        <v>232.5</v>
      </c>
      <c r="ID28" s="26">
        <v>208.26</v>
      </c>
      <c r="IE28" s="26">
        <v>0</v>
      </c>
      <c r="IF28" s="26">
        <v>0</v>
      </c>
      <c r="IG28" s="26">
        <v>0</v>
      </c>
      <c r="IH28" s="26">
        <v>0</v>
      </c>
      <c r="II28" s="26">
        <v>0</v>
      </c>
      <c r="IJ28" s="26">
        <v>0</v>
      </c>
      <c r="IK28" s="26">
        <v>0</v>
      </c>
      <c r="IL28" s="26">
        <v>0</v>
      </c>
      <c r="IM28" s="26">
        <v>0</v>
      </c>
      <c r="IN28" s="26">
        <v>649.4</v>
      </c>
      <c r="IO28" s="27">
        <f t="shared" si="11"/>
        <v>1090.1599999999999</v>
      </c>
      <c r="IP28" s="26">
        <v>0</v>
      </c>
      <c r="IQ28" s="26">
        <v>0</v>
      </c>
      <c r="IR28" s="26">
        <v>0</v>
      </c>
      <c r="IS28" s="26">
        <v>0</v>
      </c>
      <c r="IT28" s="26">
        <v>0</v>
      </c>
      <c r="IU28" s="26">
        <v>0</v>
      </c>
      <c r="IV28" s="26">
        <v>0</v>
      </c>
      <c r="IW28" s="26">
        <v>0</v>
      </c>
      <c r="IX28" s="26">
        <v>0</v>
      </c>
      <c r="IY28" s="26">
        <v>0</v>
      </c>
      <c r="IZ28" s="26">
        <v>0</v>
      </c>
      <c r="JA28" s="26">
        <v>0</v>
      </c>
      <c r="JB28" s="27">
        <f t="shared" si="12"/>
        <v>0</v>
      </c>
      <c r="JC28" s="26">
        <v>0</v>
      </c>
      <c r="JD28" s="26">
        <v>0</v>
      </c>
      <c r="JE28" s="26">
        <v>0</v>
      </c>
      <c r="JF28" s="26">
        <v>0</v>
      </c>
      <c r="JG28" s="26">
        <v>0</v>
      </c>
      <c r="JH28" s="26">
        <v>0</v>
      </c>
      <c r="JI28" s="26">
        <v>0</v>
      </c>
      <c r="JJ28" s="26">
        <v>0</v>
      </c>
      <c r="JK28" s="26">
        <v>0</v>
      </c>
      <c r="JL28" s="26">
        <v>0</v>
      </c>
      <c r="JM28" s="26">
        <v>0</v>
      </c>
      <c r="JN28" s="26">
        <v>0</v>
      </c>
      <c r="JO28" s="27">
        <f t="shared" si="13"/>
        <v>0</v>
      </c>
      <c r="JP28" s="26">
        <v>0</v>
      </c>
      <c r="JQ28" s="26">
        <v>0</v>
      </c>
      <c r="JR28" s="26">
        <v>0</v>
      </c>
      <c r="JS28" s="26">
        <v>0</v>
      </c>
      <c r="JT28" s="26">
        <v>0</v>
      </c>
      <c r="JU28" s="26">
        <v>0</v>
      </c>
      <c r="JV28" s="26">
        <v>0</v>
      </c>
      <c r="JW28" s="26">
        <v>0</v>
      </c>
      <c r="JX28" s="26">
        <v>0</v>
      </c>
      <c r="JY28" s="26">
        <v>0</v>
      </c>
      <c r="JZ28" s="26">
        <v>0</v>
      </c>
      <c r="KA28" s="26">
        <v>0</v>
      </c>
      <c r="KB28" s="152">
        <f t="shared" si="14"/>
        <v>0</v>
      </c>
      <c r="KC28" s="26">
        <v>0</v>
      </c>
      <c r="KD28" s="26">
        <v>0</v>
      </c>
      <c r="KE28" s="26">
        <v>0</v>
      </c>
      <c r="KF28" s="26">
        <v>0</v>
      </c>
      <c r="KG28" s="26">
        <v>0</v>
      </c>
      <c r="KH28" s="26">
        <v>0</v>
      </c>
      <c r="KI28" s="26">
        <v>0</v>
      </c>
      <c r="KJ28" s="26">
        <v>0</v>
      </c>
      <c r="KK28" s="26">
        <v>0</v>
      </c>
      <c r="KL28" s="26">
        <v>0</v>
      </c>
      <c r="KM28" s="26">
        <v>0</v>
      </c>
      <c r="KN28" s="26">
        <v>0</v>
      </c>
      <c r="KO28" s="27">
        <f t="shared" si="15"/>
        <v>0</v>
      </c>
      <c r="KP28" s="26">
        <v>0</v>
      </c>
      <c r="KQ28" s="26">
        <v>0</v>
      </c>
      <c r="KR28" s="26">
        <v>0</v>
      </c>
      <c r="KS28" s="26">
        <v>0</v>
      </c>
      <c r="KT28" s="26">
        <v>0</v>
      </c>
      <c r="KU28" s="26">
        <v>0</v>
      </c>
      <c r="KV28" s="26">
        <v>0</v>
      </c>
      <c r="KW28" s="26">
        <v>0</v>
      </c>
      <c r="KX28" s="26">
        <v>0</v>
      </c>
      <c r="KY28" s="26">
        <v>0</v>
      </c>
      <c r="KZ28" s="26">
        <v>0</v>
      </c>
      <c r="LA28" s="26">
        <v>0</v>
      </c>
      <c r="LB28" s="27">
        <f t="shared" si="16"/>
        <v>0</v>
      </c>
      <c r="LC28" s="26">
        <v>0</v>
      </c>
      <c r="LD28" s="26">
        <v>0</v>
      </c>
      <c r="LE28" s="26">
        <v>0</v>
      </c>
      <c r="LF28" s="26">
        <v>0</v>
      </c>
      <c r="LG28" s="26">
        <v>0</v>
      </c>
      <c r="LH28" s="26">
        <v>0</v>
      </c>
      <c r="LI28" s="26">
        <v>0</v>
      </c>
      <c r="LJ28" s="26">
        <v>0</v>
      </c>
      <c r="LK28" s="26">
        <v>0</v>
      </c>
      <c r="LL28" s="26">
        <v>0</v>
      </c>
      <c r="LM28" s="26">
        <v>0</v>
      </c>
      <c r="LN28" s="26">
        <v>0</v>
      </c>
      <c r="LO28" s="27">
        <f t="shared" si="17"/>
        <v>0</v>
      </c>
    </row>
    <row r="29" spans="1:327" ht="22.5" customHeight="1" thickBot="1">
      <c r="A29" s="262"/>
      <c r="B29" s="45" t="s">
        <v>48</v>
      </c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73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1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73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73"/>
      <c r="BC29" s="196"/>
      <c r="BD29" s="196"/>
      <c r="BE29" s="196"/>
      <c r="BF29" s="196"/>
      <c r="BG29" s="196"/>
      <c r="BH29" s="196"/>
      <c r="BI29" s="196"/>
      <c r="BJ29" s="196"/>
      <c r="BK29" s="196"/>
      <c r="BL29" s="196"/>
      <c r="BM29" s="196"/>
      <c r="BN29" s="196"/>
      <c r="BO29" s="173"/>
      <c r="BP29" s="196"/>
      <c r="BQ29" s="196"/>
      <c r="BR29" s="196"/>
      <c r="BS29" s="196"/>
      <c r="BT29" s="196"/>
      <c r="BU29" s="196"/>
      <c r="BV29" s="196"/>
      <c r="BW29" s="196"/>
      <c r="BX29" s="196"/>
      <c r="BY29" s="196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96"/>
      <c r="CL29" s="196"/>
      <c r="CM29" s="196"/>
      <c r="CN29" s="196"/>
      <c r="CO29" s="173"/>
      <c r="CP29" s="107">
        <v>3000</v>
      </c>
      <c r="CQ29" s="108">
        <v>0</v>
      </c>
      <c r="CR29" s="108">
        <v>1900</v>
      </c>
      <c r="CS29" s="108">
        <v>11568</v>
      </c>
      <c r="CT29" s="108">
        <v>1680</v>
      </c>
      <c r="CU29" s="108">
        <v>5286</v>
      </c>
      <c r="CV29" s="108">
        <v>14442</v>
      </c>
      <c r="CW29" s="108">
        <v>10296</v>
      </c>
      <c r="CX29" s="108">
        <v>6399</v>
      </c>
      <c r="CY29" s="113"/>
      <c r="CZ29" s="108">
        <v>13028</v>
      </c>
      <c r="DA29" s="108">
        <v>4895</v>
      </c>
      <c r="DB29" s="29">
        <f t="shared" si="0"/>
        <v>72494</v>
      </c>
      <c r="DC29" s="108">
        <v>0</v>
      </c>
      <c r="DD29" s="108">
        <v>0</v>
      </c>
      <c r="DE29" s="108">
        <v>1500</v>
      </c>
      <c r="DF29" s="108">
        <v>4943</v>
      </c>
      <c r="DG29" s="108">
        <v>7300</v>
      </c>
      <c r="DH29" s="108">
        <v>13194</v>
      </c>
      <c r="DI29" s="108">
        <v>11209</v>
      </c>
      <c r="DJ29" s="108">
        <v>11429</v>
      </c>
      <c r="DK29" s="108">
        <v>11524</v>
      </c>
      <c r="DL29" s="108">
        <v>0</v>
      </c>
      <c r="DM29" s="108">
        <v>8068</v>
      </c>
      <c r="DN29" s="108">
        <v>9398</v>
      </c>
      <c r="DO29" s="29">
        <f t="shared" si="1"/>
        <v>78565</v>
      </c>
      <c r="DP29" s="28">
        <v>8058</v>
      </c>
      <c r="DQ29" s="28">
        <v>2565</v>
      </c>
      <c r="DR29" s="28">
        <v>6778</v>
      </c>
      <c r="DS29" s="28">
        <v>6748</v>
      </c>
      <c r="DT29" s="28">
        <v>11704</v>
      </c>
      <c r="DU29" s="28">
        <v>2566</v>
      </c>
      <c r="DV29" s="28">
        <v>5759</v>
      </c>
      <c r="DW29" s="28">
        <v>11328</v>
      </c>
      <c r="DX29" s="28">
        <v>2550</v>
      </c>
      <c r="DY29" s="28">
        <v>2599</v>
      </c>
      <c r="DZ29" s="28">
        <v>16584</v>
      </c>
      <c r="EA29" s="28">
        <v>3921</v>
      </c>
      <c r="EB29" s="29">
        <f t="shared" si="2"/>
        <v>81160</v>
      </c>
      <c r="EC29" s="28">
        <v>11433</v>
      </c>
      <c r="ED29" s="28">
        <v>5988</v>
      </c>
      <c r="EE29" s="28">
        <v>3887</v>
      </c>
      <c r="EF29" s="28">
        <v>7638</v>
      </c>
      <c r="EG29" s="28">
        <v>7638</v>
      </c>
      <c r="EH29" s="28">
        <v>4277</v>
      </c>
      <c r="EI29" s="28">
        <v>3804</v>
      </c>
      <c r="EJ29" s="28">
        <v>3180</v>
      </c>
      <c r="EK29" s="28">
        <v>0</v>
      </c>
      <c r="EL29" s="28">
        <v>8454</v>
      </c>
      <c r="EM29" s="28">
        <v>5300</v>
      </c>
      <c r="EN29" s="28">
        <v>4200</v>
      </c>
      <c r="EO29" s="29">
        <f t="shared" si="3"/>
        <v>65799</v>
      </c>
      <c r="EP29" s="28">
        <v>8765</v>
      </c>
      <c r="EQ29" s="28">
        <v>2581</v>
      </c>
      <c r="ER29" s="28">
        <v>5300</v>
      </c>
      <c r="ES29" s="28">
        <v>0</v>
      </c>
      <c r="ET29" s="28">
        <v>0</v>
      </c>
      <c r="EU29" s="28">
        <v>2700</v>
      </c>
      <c r="EV29" s="28">
        <v>0</v>
      </c>
      <c r="EW29" s="28">
        <v>0</v>
      </c>
      <c r="EX29" s="28">
        <v>2581</v>
      </c>
      <c r="EY29" s="28">
        <v>5295.7430000000004</v>
      </c>
      <c r="EZ29" s="28">
        <v>5168.8379999999997</v>
      </c>
      <c r="FA29" s="28">
        <v>5150.88</v>
      </c>
      <c r="FB29" s="29">
        <f t="shared" si="4"/>
        <v>37542.461000000003</v>
      </c>
      <c r="FC29" s="28">
        <v>5149.18</v>
      </c>
      <c r="FD29" s="28">
        <v>2851.8850000000002</v>
      </c>
      <c r="FE29" s="28">
        <v>2557.6170000000002</v>
      </c>
      <c r="FF29" s="28">
        <v>0</v>
      </c>
      <c r="FG29" s="28">
        <v>2580.86</v>
      </c>
      <c r="FH29" s="28">
        <v>4258.4920000000002</v>
      </c>
      <c r="FI29" s="28">
        <v>0</v>
      </c>
      <c r="FJ29" s="28">
        <v>6886.7809999999999</v>
      </c>
      <c r="FK29" s="28">
        <v>4536.7910000000002</v>
      </c>
      <c r="FL29" s="28">
        <v>4237.6139999999996</v>
      </c>
      <c r="FM29" s="28">
        <v>6302.299</v>
      </c>
      <c r="FN29" s="28">
        <v>5104.7219999999998</v>
      </c>
      <c r="FO29" s="29">
        <f t="shared" si="5"/>
        <v>44466.241000000002</v>
      </c>
      <c r="FP29" s="28">
        <v>2537.5500000000002</v>
      </c>
      <c r="FQ29" s="28">
        <v>1684.204</v>
      </c>
      <c r="FR29" s="28">
        <v>5168.6610000000001</v>
      </c>
      <c r="FS29" s="28">
        <v>3274.8510000000001</v>
      </c>
      <c r="FT29" s="28">
        <v>5189.8829999999998</v>
      </c>
      <c r="FU29" s="28">
        <v>6183.6949999999997</v>
      </c>
      <c r="FV29" s="28">
        <v>7636.34</v>
      </c>
      <c r="FW29" s="28">
        <v>2568.5309999999999</v>
      </c>
      <c r="FX29" s="28">
        <v>5178.17</v>
      </c>
      <c r="FY29" s="28">
        <v>2597.33</v>
      </c>
      <c r="FZ29" s="28">
        <v>2589.7370000000001</v>
      </c>
      <c r="GA29" s="28">
        <v>7710.67</v>
      </c>
      <c r="GB29" s="29">
        <f t="shared" si="6"/>
        <v>52319.622000000003</v>
      </c>
      <c r="GC29" s="28">
        <v>9763.0169999999998</v>
      </c>
      <c r="GD29" s="28">
        <v>2551.9699999999998</v>
      </c>
      <c r="GE29" s="28">
        <v>2601.3000000000002</v>
      </c>
      <c r="GF29" s="28">
        <v>7660.5110000000004</v>
      </c>
      <c r="GG29" s="28">
        <v>2533.1060000000002</v>
      </c>
      <c r="GH29" s="28">
        <v>2538.4430000000002</v>
      </c>
      <c r="GI29" s="28">
        <v>0</v>
      </c>
      <c r="GJ29" s="28">
        <v>257.13499999999999</v>
      </c>
      <c r="GK29" s="28">
        <v>9359.7649999999994</v>
      </c>
      <c r="GL29" s="28">
        <v>2599.5300000000002</v>
      </c>
      <c r="GM29" s="28">
        <v>5180.9340000000002</v>
      </c>
      <c r="GN29" s="28">
        <v>10613.254000000001</v>
      </c>
      <c r="GO29" s="29">
        <f t="shared" si="7"/>
        <v>55658.965000000004</v>
      </c>
      <c r="GP29" s="28">
        <v>8238.44</v>
      </c>
      <c r="GQ29" s="28">
        <v>8709.991</v>
      </c>
      <c r="GR29" s="28">
        <v>13797.208999999999</v>
      </c>
      <c r="GS29" s="28">
        <v>16157.780999999999</v>
      </c>
      <c r="GT29" s="28">
        <v>12347.901000000002</v>
      </c>
      <c r="GU29" s="28">
        <v>10855.256000000001</v>
      </c>
      <c r="GV29" s="28">
        <v>4128.6379999999999</v>
      </c>
      <c r="GW29" s="28">
        <v>2416.3850000000002</v>
      </c>
      <c r="GX29" s="28">
        <v>980.76400000000001</v>
      </c>
      <c r="GY29" s="28">
        <v>0</v>
      </c>
      <c r="GZ29" s="28">
        <v>0</v>
      </c>
      <c r="HA29" s="28">
        <v>2922.7049999999999</v>
      </c>
      <c r="HB29" s="29">
        <f t="shared" si="8"/>
        <v>80555.070000000007</v>
      </c>
      <c r="HC29" s="28">
        <v>2948.4969999999998</v>
      </c>
      <c r="HD29" s="28">
        <v>2569.91</v>
      </c>
      <c r="HE29" s="28">
        <v>0</v>
      </c>
      <c r="HF29" s="28">
        <v>0</v>
      </c>
      <c r="HG29" s="28">
        <v>2552.0970000000002</v>
      </c>
      <c r="HH29" s="28">
        <v>0</v>
      </c>
      <c r="HI29" s="28">
        <v>5478.5259999999998</v>
      </c>
      <c r="HJ29" s="28">
        <v>5500.7</v>
      </c>
      <c r="HK29" s="28">
        <v>5075.107</v>
      </c>
      <c r="HL29" s="28">
        <v>13531.523999999999</v>
      </c>
      <c r="HM29" s="28">
        <v>0</v>
      </c>
      <c r="HN29" s="28">
        <v>11088.249</v>
      </c>
      <c r="HO29" s="153">
        <f t="shared" si="9"/>
        <v>48744.61</v>
      </c>
      <c r="HP29" s="28">
        <v>0</v>
      </c>
      <c r="HQ29" s="28">
        <v>2988.4749999999999</v>
      </c>
      <c r="HR29" s="28">
        <v>6019.0119999999997</v>
      </c>
      <c r="HS29" s="28">
        <v>6105.1769999999997</v>
      </c>
      <c r="HT29" s="28">
        <v>0</v>
      </c>
      <c r="HU29" s="28">
        <v>8812.7119999999995</v>
      </c>
      <c r="HV29" s="28">
        <v>8664.2369999999992</v>
      </c>
      <c r="HW29" s="28">
        <v>2516.951</v>
      </c>
      <c r="HX29" s="28">
        <v>13782.798000000001</v>
      </c>
      <c r="HY29" s="28">
        <v>6181.2179999999998</v>
      </c>
      <c r="HZ29" s="28">
        <v>2550.4250000000002</v>
      </c>
      <c r="IA29" s="28">
        <v>0</v>
      </c>
      <c r="IB29" s="29">
        <f t="shared" si="10"/>
        <v>57621.005000000005</v>
      </c>
      <c r="IC29" s="28">
        <v>5976.2449999999999</v>
      </c>
      <c r="ID29" s="28">
        <v>0</v>
      </c>
      <c r="IE29" s="28">
        <v>0</v>
      </c>
      <c r="IF29" s="28">
        <v>2913.3449999999998</v>
      </c>
      <c r="IG29" s="28">
        <v>2402.16</v>
      </c>
      <c r="IH29" s="28">
        <v>7368.7129999999997</v>
      </c>
      <c r="II29" s="28">
        <v>9631.9269999999997</v>
      </c>
      <c r="IJ29" s="28">
        <v>8099.4949999999999</v>
      </c>
      <c r="IK29" s="28">
        <v>2898.94</v>
      </c>
      <c r="IL29" s="28">
        <v>0</v>
      </c>
      <c r="IM29" s="28">
        <v>7985.0730000000003</v>
      </c>
      <c r="IN29" s="28">
        <v>2970.2579999999998</v>
      </c>
      <c r="IO29" s="29">
        <f t="shared" si="11"/>
        <v>50246.156000000003</v>
      </c>
      <c r="IP29" s="28">
        <v>2953.2489999999998</v>
      </c>
      <c r="IQ29" s="28">
        <v>3021.64</v>
      </c>
      <c r="IR29" s="28">
        <v>0</v>
      </c>
      <c r="IS29" s="28">
        <v>3108.3</v>
      </c>
      <c r="IT29" s="28">
        <v>2615.09</v>
      </c>
      <c r="IU29" s="28">
        <v>7307.5389999999998</v>
      </c>
      <c r="IV29" s="28">
        <v>10123.764999999999</v>
      </c>
      <c r="IW29" s="28">
        <v>5413.2749999999996</v>
      </c>
      <c r="IX29" s="28">
        <v>5121.0339999999997</v>
      </c>
      <c r="IY29" s="28">
        <v>2637.6480000000001</v>
      </c>
      <c r="IZ29" s="28">
        <v>8729.1360000000004</v>
      </c>
      <c r="JA29" s="28">
        <v>2973.1959999999999</v>
      </c>
      <c r="JB29" s="29">
        <f t="shared" si="12"/>
        <v>54003.872000000003</v>
      </c>
      <c r="JC29" s="28">
        <v>0</v>
      </c>
      <c r="JD29" s="28">
        <v>0</v>
      </c>
      <c r="JE29" s="28">
        <v>5986.1660000000002</v>
      </c>
      <c r="JF29" s="28">
        <v>5816.61</v>
      </c>
      <c r="JG29" s="28">
        <v>5730.44</v>
      </c>
      <c r="JH29" s="28">
        <v>9566.5630000000001</v>
      </c>
      <c r="JI29" s="28">
        <v>9716.3649999999998</v>
      </c>
      <c r="JJ29" s="28">
        <v>13674.038</v>
      </c>
      <c r="JK29" s="28">
        <v>3042.09</v>
      </c>
      <c r="JL29" s="28">
        <v>6208.8580000000002</v>
      </c>
      <c r="JM29" s="28">
        <v>10927.016</v>
      </c>
      <c r="JN29" s="28">
        <v>9717.3490000000002</v>
      </c>
      <c r="JO29" s="29">
        <f t="shared" si="13"/>
        <v>80385.494999999995</v>
      </c>
      <c r="JP29" s="207">
        <v>3644.6410000000001</v>
      </c>
      <c r="JQ29" s="207">
        <v>9802.7790000000005</v>
      </c>
      <c r="JR29" s="207">
        <v>5469.2</v>
      </c>
      <c r="JS29" s="207">
        <v>11646.124</v>
      </c>
      <c r="JT29" s="207">
        <v>17234.848000000002</v>
      </c>
      <c r="JU29" s="207">
        <v>9120.0570000000007</v>
      </c>
      <c r="JV29" s="207">
        <v>4548.2269999999999</v>
      </c>
      <c r="JW29" s="207">
        <v>6180.3209999999999</v>
      </c>
      <c r="JX29" s="207">
        <v>3108.058</v>
      </c>
      <c r="JY29" s="207">
        <v>11781.665999999999</v>
      </c>
      <c r="JZ29" s="207">
        <v>3661.0169999999998</v>
      </c>
      <c r="KA29" s="207">
        <v>5644.4170000000004</v>
      </c>
      <c r="KB29" s="208">
        <f t="shared" si="14"/>
        <v>91841.354999999996</v>
      </c>
      <c r="KC29" s="28">
        <v>7925.9579999999996</v>
      </c>
      <c r="KD29" s="28">
        <v>10667.236999999999</v>
      </c>
      <c r="KE29" s="28">
        <v>4964.4849999999997</v>
      </c>
      <c r="KF29" s="28">
        <v>9771.8040000000001</v>
      </c>
      <c r="KG29" s="28">
        <v>4459.4610000000002</v>
      </c>
      <c r="KH29" s="28">
        <v>2441.5949999999998</v>
      </c>
      <c r="KI29" s="28">
        <v>8752.2749999999996</v>
      </c>
      <c r="KJ29" s="28">
        <v>15056.878000000001</v>
      </c>
      <c r="KK29" s="28">
        <v>10067.763000000001</v>
      </c>
      <c r="KL29" s="28">
        <v>0</v>
      </c>
      <c r="KM29" s="28">
        <v>10933.299000000001</v>
      </c>
      <c r="KN29" s="28">
        <v>8455.3680000000004</v>
      </c>
      <c r="KO29" s="29">
        <f t="shared" si="15"/>
        <v>93496.123000000007</v>
      </c>
      <c r="KP29" s="28">
        <v>8445.7430000000004</v>
      </c>
      <c r="KQ29" s="28">
        <v>3291.402</v>
      </c>
      <c r="KR29" s="28">
        <v>6078.6850000000004</v>
      </c>
      <c r="KS29" s="28">
        <v>14041.357</v>
      </c>
      <c r="KT29" s="28">
        <v>4795.4049999999997</v>
      </c>
      <c r="KU29" s="28">
        <v>16209.56</v>
      </c>
      <c r="KV29" s="28">
        <v>0</v>
      </c>
      <c r="KW29" s="28">
        <v>12616.222</v>
      </c>
      <c r="KX29" s="28">
        <v>8762.3369999999995</v>
      </c>
      <c r="KY29" s="28">
        <v>3813.6640000000002</v>
      </c>
      <c r="KZ29" s="28">
        <v>15833.98</v>
      </c>
      <c r="LA29" s="28">
        <v>11675.522999999999</v>
      </c>
      <c r="LB29" s="29">
        <f t="shared" si="16"/>
        <v>105563.87800000001</v>
      </c>
      <c r="LC29" s="28">
        <v>0</v>
      </c>
      <c r="LD29" s="28">
        <v>0</v>
      </c>
      <c r="LE29" s="28">
        <v>0</v>
      </c>
      <c r="LF29" s="28">
        <v>1972.8520000000001</v>
      </c>
      <c r="LG29" s="28">
        <v>4894.5429999999997</v>
      </c>
      <c r="LH29" s="28">
        <v>3787.4290000000001</v>
      </c>
      <c r="LI29" s="28">
        <v>4392</v>
      </c>
      <c r="LJ29" s="28">
        <v>13707.759</v>
      </c>
      <c r="LK29" s="28">
        <v>8568.9989999999998</v>
      </c>
      <c r="LL29" s="28">
        <v>2263.817</v>
      </c>
      <c r="LM29" s="28">
        <v>4040.3339999999998</v>
      </c>
      <c r="LN29" s="28">
        <v>0</v>
      </c>
      <c r="LO29" s="29">
        <f t="shared" si="17"/>
        <v>43627.733</v>
      </c>
    </row>
    <row r="30" spans="1:327" s="44" customFormat="1" ht="21.75" thickBot="1">
      <c r="A30" s="262"/>
      <c r="B30" s="43" t="s">
        <v>49</v>
      </c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6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7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74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7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74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74"/>
      <c r="CP30" s="104">
        <f>SUM(CP28:CP29)</f>
        <v>3618</v>
      </c>
      <c r="CQ30" s="104">
        <f t="shared" ref="CQ30:DA30" si="675">SUM(CQ28:CQ29)</f>
        <v>990</v>
      </c>
      <c r="CR30" s="104">
        <f t="shared" si="675"/>
        <v>3505</v>
      </c>
      <c r="CS30" s="104">
        <f t="shared" si="675"/>
        <v>16854</v>
      </c>
      <c r="CT30" s="104">
        <f t="shared" si="675"/>
        <v>4090</v>
      </c>
      <c r="CU30" s="104">
        <f t="shared" si="675"/>
        <v>15015</v>
      </c>
      <c r="CV30" s="104">
        <f t="shared" si="675"/>
        <v>27681</v>
      </c>
      <c r="CW30" s="104">
        <f t="shared" si="675"/>
        <v>15530</v>
      </c>
      <c r="CX30" s="104">
        <f t="shared" si="675"/>
        <v>9099</v>
      </c>
      <c r="CY30" s="114"/>
      <c r="CZ30" s="104">
        <f t="shared" si="675"/>
        <v>15234</v>
      </c>
      <c r="DA30" s="104">
        <f t="shared" si="675"/>
        <v>6035</v>
      </c>
      <c r="DB30" s="30">
        <f t="shared" ref="DB30" si="676">SUM(DB28:DB29)</f>
        <v>117651</v>
      </c>
      <c r="DC30" s="104">
        <f t="shared" ref="DC30" si="677">SUM(DC28:DC29)</f>
        <v>1500</v>
      </c>
      <c r="DD30" s="104">
        <f t="shared" ref="DD30" si="678">SUM(DD28:DD29)</f>
        <v>2714</v>
      </c>
      <c r="DE30" s="104">
        <f t="shared" ref="DE30" si="679">SUM(DE28:DE29)</f>
        <v>2266</v>
      </c>
      <c r="DF30" s="104">
        <f t="shared" ref="DF30" si="680">SUM(DF28:DF29)</f>
        <v>8768</v>
      </c>
      <c r="DG30" s="104">
        <f t="shared" ref="DG30" si="681">SUM(DG28:DG29)</f>
        <v>7300</v>
      </c>
      <c r="DH30" s="104">
        <f t="shared" ref="DH30" si="682">SUM(DH28:DH29)</f>
        <v>13194</v>
      </c>
      <c r="DI30" s="104">
        <f t="shared" ref="DI30" si="683">SUM(DI28:DI29)</f>
        <v>11209</v>
      </c>
      <c r="DJ30" s="104">
        <f t="shared" ref="DJ30" si="684">SUM(DJ28:DJ29)</f>
        <v>11549</v>
      </c>
      <c r="DK30" s="104">
        <f t="shared" ref="DK30" si="685">SUM(DK28:DK29)</f>
        <v>12759</v>
      </c>
      <c r="DL30" s="104">
        <f t="shared" ref="DL30" si="686">SUM(DL28:DL29)</f>
        <v>420</v>
      </c>
      <c r="DM30" s="104">
        <f t="shared" ref="DM30" si="687">SUM(DM28:DM29)</f>
        <v>8110</v>
      </c>
      <c r="DN30" s="104">
        <f t="shared" ref="DN30" si="688">SUM(DN28:DN29)</f>
        <v>9537</v>
      </c>
      <c r="DO30" s="30">
        <f t="shared" ref="DO30" si="689">SUM(DO28:DO29)</f>
        <v>89326</v>
      </c>
      <c r="DP30" s="30">
        <f>SUM(DP28:DP29)</f>
        <v>8058</v>
      </c>
      <c r="DQ30" s="30">
        <f t="shared" ref="DQ30:GB30" si="690">SUM(DQ28:DQ29)</f>
        <v>2565</v>
      </c>
      <c r="DR30" s="30">
        <f t="shared" si="690"/>
        <v>6778</v>
      </c>
      <c r="DS30" s="30">
        <f t="shared" si="690"/>
        <v>6748</v>
      </c>
      <c r="DT30" s="30">
        <f t="shared" si="690"/>
        <v>11704</v>
      </c>
      <c r="DU30" s="30">
        <f t="shared" si="690"/>
        <v>2566</v>
      </c>
      <c r="DV30" s="30">
        <f t="shared" si="690"/>
        <v>6759</v>
      </c>
      <c r="DW30" s="30">
        <f t="shared" si="690"/>
        <v>11328</v>
      </c>
      <c r="DX30" s="30">
        <f t="shared" si="690"/>
        <v>2550</v>
      </c>
      <c r="DY30" s="30">
        <f t="shared" si="690"/>
        <v>2599</v>
      </c>
      <c r="DZ30" s="30">
        <f t="shared" si="690"/>
        <v>16584</v>
      </c>
      <c r="EA30" s="30">
        <f t="shared" si="690"/>
        <v>3921</v>
      </c>
      <c r="EB30" s="30">
        <f t="shared" si="690"/>
        <v>82160</v>
      </c>
      <c r="EC30" s="30">
        <f t="shared" si="690"/>
        <v>11433</v>
      </c>
      <c r="ED30" s="30">
        <f t="shared" si="690"/>
        <v>5988</v>
      </c>
      <c r="EE30" s="30">
        <f t="shared" si="690"/>
        <v>3887</v>
      </c>
      <c r="EF30" s="30">
        <f t="shared" si="690"/>
        <v>7638</v>
      </c>
      <c r="EG30" s="30">
        <f t="shared" si="690"/>
        <v>7638</v>
      </c>
      <c r="EH30" s="30">
        <f t="shared" si="690"/>
        <v>4277</v>
      </c>
      <c r="EI30" s="30">
        <f t="shared" si="690"/>
        <v>3804</v>
      </c>
      <c r="EJ30" s="30">
        <f t="shared" si="690"/>
        <v>3180</v>
      </c>
      <c r="EK30" s="30">
        <f t="shared" si="690"/>
        <v>0</v>
      </c>
      <c r="EL30" s="30">
        <f t="shared" si="690"/>
        <v>8454</v>
      </c>
      <c r="EM30" s="30">
        <f t="shared" si="690"/>
        <v>5300</v>
      </c>
      <c r="EN30" s="30">
        <f t="shared" si="690"/>
        <v>4200</v>
      </c>
      <c r="EO30" s="30">
        <f t="shared" si="690"/>
        <v>65799</v>
      </c>
      <c r="EP30" s="30">
        <f t="shared" si="690"/>
        <v>8765</v>
      </c>
      <c r="EQ30" s="30">
        <f t="shared" si="690"/>
        <v>2581</v>
      </c>
      <c r="ER30" s="30">
        <f t="shared" si="690"/>
        <v>5300</v>
      </c>
      <c r="ES30" s="30">
        <f t="shared" si="690"/>
        <v>0</v>
      </c>
      <c r="ET30" s="30">
        <f t="shared" si="690"/>
        <v>0</v>
      </c>
      <c r="EU30" s="30">
        <f t="shared" si="690"/>
        <v>2700</v>
      </c>
      <c r="EV30" s="30">
        <f t="shared" si="690"/>
        <v>0</v>
      </c>
      <c r="EW30" s="30">
        <f t="shared" si="690"/>
        <v>0</v>
      </c>
      <c r="EX30" s="30">
        <f t="shared" si="690"/>
        <v>2581</v>
      </c>
      <c r="EY30" s="30">
        <f t="shared" si="690"/>
        <v>5295.7430000000004</v>
      </c>
      <c r="EZ30" s="30">
        <f t="shared" si="690"/>
        <v>5168.8379999999997</v>
      </c>
      <c r="FA30" s="30">
        <f t="shared" si="690"/>
        <v>5150.88</v>
      </c>
      <c r="FB30" s="30">
        <f t="shared" si="690"/>
        <v>37542.461000000003</v>
      </c>
      <c r="FC30" s="30">
        <f t="shared" si="690"/>
        <v>5149.18</v>
      </c>
      <c r="FD30" s="30">
        <f t="shared" si="690"/>
        <v>2851.8850000000002</v>
      </c>
      <c r="FE30" s="30">
        <f t="shared" si="690"/>
        <v>2557.6170000000002</v>
      </c>
      <c r="FF30" s="30">
        <f t="shared" si="690"/>
        <v>0</v>
      </c>
      <c r="FG30" s="30">
        <f t="shared" si="690"/>
        <v>2580.86</v>
      </c>
      <c r="FH30" s="30">
        <f t="shared" si="690"/>
        <v>4258.4920000000002</v>
      </c>
      <c r="FI30" s="30">
        <f t="shared" si="690"/>
        <v>0</v>
      </c>
      <c r="FJ30" s="30">
        <f t="shared" si="690"/>
        <v>6886.7809999999999</v>
      </c>
      <c r="FK30" s="30">
        <f t="shared" si="690"/>
        <v>4536.7910000000002</v>
      </c>
      <c r="FL30" s="30">
        <f t="shared" si="690"/>
        <v>4237.6139999999996</v>
      </c>
      <c r="FM30" s="30">
        <f t="shared" si="690"/>
        <v>6302.299</v>
      </c>
      <c r="FN30" s="30">
        <f t="shared" si="690"/>
        <v>5104.7219999999998</v>
      </c>
      <c r="FO30" s="30">
        <f t="shared" si="690"/>
        <v>44466.241000000002</v>
      </c>
      <c r="FP30" s="30">
        <f t="shared" si="690"/>
        <v>2537.5500000000002</v>
      </c>
      <c r="FQ30" s="30">
        <f t="shared" si="690"/>
        <v>1684.204</v>
      </c>
      <c r="FR30" s="30">
        <f t="shared" si="690"/>
        <v>5168.6610000000001</v>
      </c>
      <c r="FS30" s="30">
        <f t="shared" si="690"/>
        <v>3274.8510000000001</v>
      </c>
      <c r="FT30" s="30">
        <f t="shared" si="690"/>
        <v>5189.8829999999998</v>
      </c>
      <c r="FU30" s="30">
        <f t="shared" si="690"/>
        <v>6183.6949999999997</v>
      </c>
      <c r="FV30" s="30">
        <f t="shared" si="690"/>
        <v>7636.34</v>
      </c>
      <c r="FW30" s="30">
        <f t="shared" si="690"/>
        <v>2568.5309999999999</v>
      </c>
      <c r="FX30" s="30">
        <f t="shared" si="690"/>
        <v>5178.17</v>
      </c>
      <c r="FY30" s="30">
        <f t="shared" si="690"/>
        <v>2597.33</v>
      </c>
      <c r="FZ30" s="30">
        <f t="shared" si="690"/>
        <v>2589.7370000000001</v>
      </c>
      <c r="GA30" s="30">
        <f t="shared" si="690"/>
        <v>7710.67</v>
      </c>
      <c r="GB30" s="30">
        <f t="shared" si="690"/>
        <v>52319.622000000003</v>
      </c>
      <c r="GC30" s="30">
        <f t="shared" ref="GC30:IN30" si="691">SUM(GC28:GC29)</f>
        <v>9763.0169999999998</v>
      </c>
      <c r="GD30" s="30">
        <f t="shared" si="691"/>
        <v>2551.9699999999998</v>
      </c>
      <c r="GE30" s="30">
        <f t="shared" si="691"/>
        <v>2601.3000000000002</v>
      </c>
      <c r="GF30" s="30">
        <f t="shared" si="691"/>
        <v>7660.5110000000004</v>
      </c>
      <c r="GG30" s="30">
        <f t="shared" si="691"/>
        <v>2533.1060000000002</v>
      </c>
      <c r="GH30" s="30">
        <f t="shared" si="691"/>
        <v>2538.4430000000002</v>
      </c>
      <c r="GI30" s="30">
        <f t="shared" si="691"/>
        <v>0</v>
      </c>
      <c r="GJ30" s="30">
        <f t="shared" si="691"/>
        <v>257.13499999999999</v>
      </c>
      <c r="GK30" s="30">
        <f t="shared" si="691"/>
        <v>9359.7649999999994</v>
      </c>
      <c r="GL30" s="30">
        <f t="shared" si="691"/>
        <v>2599.5300000000002</v>
      </c>
      <c r="GM30" s="30">
        <f t="shared" si="691"/>
        <v>5180.9340000000002</v>
      </c>
      <c r="GN30" s="30">
        <f t="shared" si="691"/>
        <v>10613.254000000001</v>
      </c>
      <c r="GO30" s="30">
        <f t="shared" si="691"/>
        <v>55658.965000000004</v>
      </c>
      <c r="GP30" s="30">
        <f t="shared" si="691"/>
        <v>8238.44</v>
      </c>
      <c r="GQ30" s="30">
        <f t="shared" si="691"/>
        <v>8709.991</v>
      </c>
      <c r="GR30" s="30">
        <f t="shared" si="691"/>
        <v>15486.608999999999</v>
      </c>
      <c r="GS30" s="30">
        <f t="shared" si="691"/>
        <v>26004.000999999997</v>
      </c>
      <c r="GT30" s="30">
        <f t="shared" si="691"/>
        <v>14656.521000000001</v>
      </c>
      <c r="GU30" s="30">
        <f t="shared" si="691"/>
        <v>12281.856000000002</v>
      </c>
      <c r="GV30" s="30">
        <f t="shared" si="691"/>
        <v>7269.6759999999995</v>
      </c>
      <c r="GW30" s="30">
        <f t="shared" si="691"/>
        <v>3146.2650000000003</v>
      </c>
      <c r="GX30" s="30">
        <f t="shared" si="691"/>
        <v>1709.2640000000001</v>
      </c>
      <c r="GY30" s="30">
        <f t="shared" si="691"/>
        <v>2132.86</v>
      </c>
      <c r="GZ30" s="30">
        <f t="shared" si="691"/>
        <v>735.8</v>
      </c>
      <c r="HA30" s="30">
        <f t="shared" si="691"/>
        <v>4331.8850000000002</v>
      </c>
      <c r="HB30" s="30">
        <f t="shared" si="691"/>
        <v>104703.16800000001</v>
      </c>
      <c r="HC30" s="30">
        <f t="shared" si="691"/>
        <v>2948.4969999999998</v>
      </c>
      <c r="HD30" s="30">
        <f t="shared" si="691"/>
        <v>2569.91</v>
      </c>
      <c r="HE30" s="30">
        <f t="shared" si="691"/>
        <v>975.82</v>
      </c>
      <c r="HF30" s="30">
        <f t="shared" si="691"/>
        <v>978.36</v>
      </c>
      <c r="HG30" s="30">
        <f t="shared" si="691"/>
        <v>2552.0970000000002</v>
      </c>
      <c r="HH30" s="30">
        <f t="shared" si="691"/>
        <v>984.48</v>
      </c>
      <c r="HI30" s="30">
        <f t="shared" si="691"/>
        <v>6460.0859999999993</v>
      </c>
      <c r="HJ30" s="30">
        <f t="shared" si="691"/>
        <v>5500.7</v>
      </c>
      <c r="HK30" s="30">
        <f t="shared" si="691"/>
        <v>5075.107</v>
      </c>
      <c r="HL30" s="30">
        <f t="shared" si="691"/>
        <v>13531.523999999999</v>
      </c>
      <c r="HM30" s="30">
        <f t="shared" si="691"/>
        <v>2521.8380000000002</v>
      </c>
      <c r="HN30" s="30">
        <f t="shared" si="691"/>
        <v>11088.249</v>
      </c>
      <c r="HO30" s="151">
        <f t="shared" si="691"/>
        <v>55186.667999999998</v>
      </c>
      <c r="HP30" s="30">
        <f t="shared" si="691"/>
        <v>0</v>
      </c>
      <c r="HQ30" s="30">
        <f t="shared" si="691"/>
        <v>2988.4749999999999</v>
      </c>
      <c r="HR30" s="30">
        <f t="shared" si="691"/>
        <v>6019.0119999999997</v>
      </c>
      <c r="HS30" s="30">
        <f t="shared" si="691"/>
        <v>6105.1769999999997</v>
      </c>
      <c r="HT30" s="30">
        <f t="shared" si="691"/>
        <v>1410.44</v>
      </c>
      <c r="HU30" s="30">
        <f t="shared" si="691"/>
        <v>10978.111999999999</v>
      </c>
      <c r="HV30" s="30">
        <f t="shared" si="691"/>
        <v>10644.396999999999</v>
      </c>
      <c r="HW30" s="30">
        <f t="shared" si="691"/>
        <v>3381.971</v>
      </c>
      <c r="HX30" s="30">
        <f t="shared" si="691"/>
        <v>30422.858</v>
      </c>
      <c r="HY30" s="30">
        <f t="shared" si="691"/>
        <v>7222.6980000000003</v>
      </c>
      <c r="HZ30" s="30">
        <f t="shared" si="691"/>
        <v>3201.9850000000001</v>
      </c>
      <c r="IA30" s="30">
        <f t="shared" si="691"/>
        <v>491.16199999999998</v>
      </c>
      <c r="IB30" s="30">
        <f t="shared" si="691"/>
        <v>82866.287000000011</v>
      </c>
      <c r="IC30" s="30">
        <f t="shared" si="691"/>
        <v>6208.7449999999999</v>
      </c>
      <c r="ID30" s="30">
        <f t="shared" si="691"/>
        <v>208.26</v>
      </c>
      <c r="IE30" s="30">
        <f t="shared" si="691"/>
        <v>0</v>
      </c>
      <c r="IF30" s="30">
        <f t="shared" si="691"/>
        <v>2913.3449999999998</v>
      </c>
      <c r="IG30" s="30">
        <f t="shared" si="691"/>
        <v>2402.16</v>
      </c>
      <c r="IH30" s="30">
        <f t="shared" si="691"/>
        <v>7368.7129999999997</v>
      </c>
      <c r="II30" s="30">
        <f t="shared" si="691"/>
        <v>9631.9269999999997</v>
      </c>
      <c r="IJ30" s="30">
        <f t="shared" si="691"/>
        <v>8099.4949999999999</v>
      </c>
      <c r="IK30" s="30">
        <f t="shared" si="691"/>
        <v>2898.94</v>
      </c>
      <c r="IL30" s="30">
        <f t="shared" si="691"/>
        <v>0</v>
      </c>
      <c r="IM30" s="30">
        <f t="shared" si="691"/>
        <v>7985.0730000000003</v>
      </c>
      <c r="IN30" s="30">
        <f t="shared" si="691"/>
        <v>3619.6579999999999</v>
      </c>
      <c r="IO30" s="30">
        <f t="shared" ref="IO30:KZ30" si="692">SUM(IO28:IO29)</f>
        <v>51336.316000000006</v>
      </c>
      <c r="IP30" s="30">
        <f t="shared" si="692"/>
        <v>2953.2489999999998</v>
      </c>
      <c r="IQ30" s="30">
        <f t="shared" si="692"/>
        <v>3021.64</v>
      </c>
      <c r="IR30" s="30">
        <f t="shared" si="692"/>
        <v>0</v>
      </c>
      <c r="IS30" s="30">
        <f t="shared" si="692"/>
        <v>3108.3</v>
      </c>
      <c r="IT30" s="30">
        <f t="shared" si="692"/>
        <v>2615.09</v>
      </c>
      <c r="IU30" s="30">
        <f t="shared" si="692"/>
        <v>7307.5389999999998</v>
      </c>
      <c r="IV30" s="30">
        <f t="shared" si="692"/>
        <v>10123.764999999999</v>
      </c>
      <c r="IW30" s="30">
        <f t="shared" si="692"/>
        <v>5413.2749999999996</v>
      </c>
      <c r="IX30" s="30">
        <f t="shared" si="692"/>
        <v>5121.0339999999997</v>
      </c>
      <c r="IY30" s="30">
        <f t="shared" si="692"/>
        <v>2637.6480000000001</v>
      </c>
      <c r="IZ30" s="30">
        <f t="shared" si="692"/>
        <v>8729.1360000000004</v>
      </c>
      <c r="JA30" s="30">
        <f t="shared" si="692"/>
        <v>2973.1959999999999</v>
      </c>
      <c r="JB30" s="30">
        <f t="shared" si="692"/>
        <v>54003.872000000003</v>
      </c>
      <c r="JC30" s="30">
        <f t="shared" si="692"/>
        <v>0</v>
      </c>
      <c r="JD30" s="30">
        <f t="shared" si="692"/>
        <v>0</v>
      </c>
      <c r="JE30" s="30">
        <f t="shared" si="692"/>
        <v>5986.1660000000002</v>
      </c>
      <c r="JF30" s="30">
        <f t="shared" si="692"/>
        <v>5816.61</v>
      </c>
      <c r="JG30" s="30">
        <f t="shared" si="692"/>
        <v>5730.44</v>
      </c>
      <c r="JH30" s="30">
        <f t="shared" si="692"/>
        <v>9566.5630000000001</v>
      </c>
      <c r="JI30" s="30">
        <f t="shared" si="692"/>
        <v>9716.3649999999998</v>
      </c>
      <c r="JJ30" s="30">
        <f t="shared" si="692"/>
        <v>13674.038</v>
      </c>
      <c r="JK30" s="30">
        <f t="shared" si="692"/>
        <v>3042.09</v>
      </c>
      <c r="JL30" s="30">
        <f t="shared" si="692"/>
        <v>6208.8580000000002</v>
      </c>
      <c r="JM30" s="30">
        <f t="shared" si="692"/>
        <v>10927.016</v>
      </c>
      <c r="JN30" s="30">
        <f t="shared" si="692"/>
        <v>9717.3490000000002</v>
      </c>
      <c r="JO30" s="30">
        <f t="shared" si="692"/>
        <v>80385.494999999995</v>
      </c>
      <c r="JP30" s="30">
        <f t="shared" si="692"/>
        <v>3644.6410000000001</v>
      </c>
      <c r="JQ30" s="30">
        <f t="shared" si="692"/>
        <v>9802.7790000000005</v>
      </c>
      <c r="JR30" s="30">
        <f t="shared" si="692"/>
        <v>5469.2</v>
      </c>
      <c r="JS30" s="30">
        <f t="shared" si="692"/>
        <v>11646.124</v>
      </c>
      <c r="JT30" s="30">
        <f t="shared" si="692"/>
        <v>17234.848000000002</v>
      </c>
      <c r="JU30" s="30">
        <f t="shared" si="692"/>
        <v>9120.0570000000007</v>
      </c>
      <c r="JV30" s="30">
        <f t="shared" si="692"/>
        <v>4548.2269999999999</v>
      </c>
      <c r="JW30" s="30">
        <f t="shared" si="692"/>
        <v>6180.3209999999999</v>
      </c>
      <c r="JX30" s="30">
        <f t="shared" si="692"/>
        <v>3108.058</v>
      </c>
      <c r="JY30" s="30">
        <f t="shared" si="692"/>
        <v>11781.665999999999</v>
      </c>
      <c r="JZ30" s="30">
        <f t="shared" si="692"/>
        <v>3661.0169999999998</v>
      </c>
      <c r="KA30" s="30">
        <f t="shared" si="692"/>
        <v>5644.4170000000004</v>
      </c>
      <c r="KB30" s="151">
        <f t="shared" si="692"/>
        <v>91841.354999999996</v>
      </c>
      <c r="KC30" s="30">
        <f t="shared" si="692"/>
        <v>7925.9579999999996</v>
      </c>
      <c r="KD30" s="30">
        <f t="shared" si="692"/>
        <v>10667.236999999999</v>
      </c>
      <c r="KE30" s="30">
        <f t="shared" si="692"/>
        <v>4964.4849999999997</v>
      </c>
      <c r="KF30" s="30">
        <f t="shared" si="692"/>
        <v>9771.8040000000001</v>
      </c>
      <c r="KG30" s="30">
        <f t="shared" si="692"/>
        <v>4459.4610000000002</v>
      </c>
      <c r="KH30" s="30">
        <f t="shared" si="692"/>
        <v>2441.5949999999998</v>
      </c>
      <c r="KI30" s="30">
        <f t="shared" si="692"/>
        <v>8752.2749999999996</v>
      </c>
      <c r="KJ30" s="30">
        <f t="shared" si="692"/>
        <v>15056.878000000001</v>
      </c>
      <c r="KK30" s="30">
        <f t="shared" si="692"/>
        <v>10067.763000000001</v>
      </c>
      <c r="KL30" s="30">
        <f t="shared" si="692"/>
        <v>0</v>
      </c>
      <c r="KM30" s="30">
        <f t="shared" si="692"/>
        <v>10933.299000000001</v>
      </c>
      <c r="KN30" s="30">
        <f t="shared" si="692"/>
        <v>8455.3680000000004</v>
      </c>
      <c r="KO30" s="30">
        <f t="shared" si="692"/>
        <v>93496.123000000007</v>
      </c>
      <c r="KP30" s="30">
        <f t="shared" si="692"/>
        <v>8445.7430000000004</v>
      </c>
      <c r="KQ30" s="30">
        <f t="shared" si="692"/>
        <v>3291.402</v>
      </c>
      <c r="KR30" s="30">
        <f t="shared" si="692"/>
        <v>6078.6850000000004</v>
      </c>
      <c r="KS30" s="30">
        <f t="shared" si="692"/>
        <v>14041.357</v>
      </c>
      <c r="KT30" s="30">
        <f t="shared" si="692"/>
        <v>4795.4049999999997</v>
      </c>
      <c r="KU30" s="30">
        <f t="shared" si="692"/>
        <v>16209.56</v>
      </c>
      <c r="KV30" s="30">
        <f t="shared" si="692"/>
        <v>0</v>
      </c>
      <c r="KW30" s="30">
        <f t="shared" si="692"/>
        <v>12616.222</v>
      </c>
      <c r="KX30" s="30">
        <f t="shared" si="692"/>
        <v>8762.3369999999995</v>
      </c>
      <c r="KY30" s="30">
        <f t="shared" si="692"/>
        <v>3813.6640000000002</v>
      </c>
      <c r="KZ30" s="30">
        <f t="shared" si="692"/>
        <v>15833.98</v>
      </c>
      <c r="LA30" s="30">
        <f t="shared" ref="LA30:LO30" si="693">SUM(LA28:LA29)</f>
        <v>11675.522999999999</v>
      </c>
      <c r="LB30" s="30">
        <f t="shared" si="693"/>
        <v>105563.87800000001</v>
      </c>
      <c r="LC30" s="30">
        <f t="shared" si="693"/>
        <v>0</v>
      </c>
      <c r="LD30" s="30">
        <f t="shared" si="693"/>
        <v>0</v>
      </c>
      <c r="LE30" s="30">
        <f t="shared" si="693"/>
        <v>0</v>
      </c>
      <c r="LF30" s="30">
        <f t="shared" si="693"/>
        <v>1972.8520000000001</v>
      </c>
      <c r="LG30" s="30">
        <f t="shared" si="693"/>
        <v>4894.5429999999997</v>
      </c>
      <c r="LH30" s="30">
        <f t="shared" si="693"/>
        <v>3787.4290000000001</v>
      </c>
      <c r="LI30" s="30">
        <f t="shared" si="693"/>
        <v>4392</v>
      </c>
      <c r="LJ30" s="30">
        <f t="shared" si="693"/>
        <v>13707.759</v>
      </c>
      <c r="LK30" s="30">
        <f t="shared" si="693"/>
        <v>8568.9989999999998</v>
      </c>
      <c r="LL30" s="30">
        <f t="shared" si="693"/>
        <v>2263.817</v>
      </c>
      <c r="LM30" s="30">
        <f t="shared" si="693"/>
        <v>4040.3339999999998</v>
      </c>
      <c r="LN30" s="30">
        <f t="shared" si="693"/>
        <v>0</v>
      </c>
      <c r="LO30" s="30">
        <f t="shared" si="693"/>
        <v>43627.733</v>
      </c>
    </row>
    <row r="31" spans="1:327" s="44" customFormat="1" ht="21.75" thickBot="1">
      <c r="A31" s="263"/>
      <c r="B31" s="43" t="s">
        <v>66</v>
      </c>
      <c r="C31" s="128">
        <f>C9+C13+C16+C20+C27+C30</f>
        <v>391100</v>
      </c>
      <c r="D31" s="128">
        <f t="shared" ref="D31:BO31" si="694">D9+D13+D16+D20+D27+D30</f>
        <v>252100</v>
      </c>
      <c r="E31" s="128">
        <f t="shared" si="694"/>
        <v>268800</v>
      </c>
      <c r="F31" s="128">
        <f t="shared" si="694"/>
        <v>185100</v>
      </c>
      <c r="G31" s="128">
        <f t="shared" si="694"/>
        <v>428400</v>
      </c>
      <c r="H31" s="128">
        <f t="shared" si="694"/>
        <v>270100</v>
      </c>
      <c r="I31" s="128">
        <f t="shared" si="694"/>
        <v>338000</v>
      </c>
      <c r="J31" s="128">
        <f t="shared" si="694"/>
        <v>407000</v>
      </c>
      <c r="K31" s="128">
        <f t="shared" si="694"/>
        <v>286774</v>
      </c>
      <c r="L31" s="128">
        <f t="shared" si="694"/>
        <v>329675</v>
      </c>
      <c r="M31" s="128">
        <f t="shared" si="694"/>
        <v>267120</v>
      </c>
      <c r="N31" s="128">
        <f t="shared" si="694"/>
        <v>263465</v>
      </c>
      <c r="O31" s="128">
        <f t="shared" si="694"/>
        <v>3687634</v>
      </c>
      <c r="P31" s="128">
        <f t="shared" si="694"/>
        <v>286435</v>
      </c>
      <c r="Q31" s="128">
        <f t="shared" si="694"/>
        <v>231103</v>
      </c>
      <c r="R31" s="128">
        <f t="shared" si="694"/>
        <v>180189</v>
      </c>
      <c r="S31" s="128">
        <f t="shared" si="694"/>
        <v>155513</v>
      </c>
      <c r="T31" s="128">
        <f t="shared" si="694"/>
        <v>232348</v>
      </c>
      <c r="U31" s="128">
        <f t="shared" si="694"/>
        <v>233290</v>
      </c>
      <c r="V31" s="128">
        <f t="shared" si="694"/>
        <v>403510</v>
      </c>
      <c r="W31" s="128">
        <f t="shared" si="694"/>
        <v>172254</v>
      </c>
      <c r="X31" s="128">
        <f t="shared" si="694"/>
        <v>147626</v>
      </c>
      <c r="Y31" s="128">
        <f t="shared" si="694"/>
        <v>384251</v>
      </c>
      <c r="Z31" s="128">
        <f t="shared" si="694"/>
        <v>296514</v>
      </c>
      <c r="AA31" s="128">
        <f t="shared" si="694"/>
        <v>153528</v>
      </c>
      <c r="AB31" s="128">
        <f t="shared" si="694"/>
        <v>2876561</v>
      </c>
      <c r="AC31" s="128">
        <f t="shared" si="694"/>
        <v>289929</v>
      </c>
      <c r="AD31" s="128">
        <f t="shared" si="694"/>
        <v>451976</v>
      </c>
      <c r="AE31" s="128">
        <f t="shared" si="694"/>
        <v>124125</v>
      </c>
      <c r="AF31" s="128">
        <f t="shared" si="694"/>
        <v>334294</v>
      </c>
      <c r="AG31" s="128">
        <f t="shared" si="694"/>
        <v>326565</v>
      </c>
      <c r="AH31" s="128">
        <f t="shared" si="694"/>
        <v>212851</v>
      </c>
      <c r="AI31" s="128">
        <f t="shared" si="694"/>
        <v>349223</v>
      </c>
      <c r="AJ31" s="128">
        <f t="shared" si="694"/>
        <v>386580</v>
      </c>
      <c r="AK31" s="128">
        <f t="shared" si="694"/>
        <v>520974.76699999999</v>
      </c>
      <c r="AL31" s="128">
        <f t="shared" si="694"/>
        <v>476702.141</v>
      </c>
      <c r="AM31" s="128">
        <f t="shared" si="694"/>
        <v>399567.47600000002</v>
      </c>
      <c r="AN31" s="128">
        <f t="shared" si="694"/>
        <v>325323.09100000001</v>
      </c>
      <c r="AO31" s="128">
        <f t="shared" si="694"/>
        <v>4198110.4749999996</v>
      </c>
      <c r="AP31" s="128">
        <f t="shared" si="694"/>
        <v>319039.36300000001</v>
      </c>
      <c r="AQ31" s="128">
        <f t="shared" si="694"/>
        <v>376740.935</v>
      </c>
      <c r="AR31" s="128">
        <f t="shared" si="694"/>
        <v>426168.01400000002</v>
      </c>
      <c r="AS31" s="128">
        <f t="shared" si="694"/>
        <v>401144.24199999997</v>
      </c>
      <c r="AT31" s="128">
        <f t="shared" si="694"/>
        <v>291256.87899999996</v>
      </c>
      <c r="AU31" s="128">
        <f t="shared" si="694"/>
        <v>344612.33</v>
      </c>
      <c r="AV31" s="128">
        <f t="shared" si="694"/>
        <v>439313.12400000001</v>
      </c>
      <c r="AW31" s="128">
        <f t="shared" si="694"/>
        <v>448816</v>
      </c>
      <c r="AX31" s="128">
        <f t="shared" si="694"/>
        <v>426433.79699999996</v>
      </c>
      <c r="AY31" s="128">
        <f t="shared" si="694"/>
        <v>559652.147</v>
      </c>
      <c r="AZ31" s="128">
        <f t="shared" si="694"/>
        <v>365100.84400000004</v>
      </c>
      <c r="BA31" s="128">
        <f t="shared" si="694"/>
        <v>164103.60200000001</v>
      </c>
      <c r="BB31" s="128">
        <f t="shared" si="694"/>
        <v>4562381.2769999998</v>
      </c>
      <c r="BC31" s="128">
        <f t="shared" si="694"/>
        <v>363268</v>
      </c>
      <c r="BD31" s="128">
        <f t="shared" si="694"/>
        <v>484200</v>
      </c>
      <c r="BE31" s="128">
        <f t="shared" si="694"/>
        <v>500129.04099999997</v>
      </c>
      <c r="BF31" s="128">
        <f t="shared" si="694"/>
        <v>456286.03399999999</v>
      </c>
      <c r="BG31" s="128">
        <f t="shared" si="694"/>
        <v>333200.43699999998</v>
      </c>
      <c r="BH31" s="128">
        <f t="shared" si="694"/>
        <v>447763.826</v>
      </c>
      <c r="BI31" s="128">
        <f t="shared" si="694"/>
        <v>335648.98800000001</v>
      </c>
      <c r="BJ31" s="128">
        <f t="shared" si="694"/>
        <v>435497.37699999998</v>
      </c>
      <c r="BK31" s="128">
        <f t="shared" si="694"/>
        <v>372700</v>
      </c>
      <c r="BL31" s="128">
        <f t="shared" si="694"/>
        <v>506696.478</v>
      </c>
      <c r="BM31" s="128">
        <f t="shared" si="694"/>
        <v>353156.45299999998</v>
      </c>
      <c r="BN31" s="128">
        <f t="shared" si="694"/>
        <v>286921.97399999999</v>
      </c>
      <c r="BO31" s="128">
        <f t="shared" si="694"/>
        <v>4875468.608</v>
      </c>
      <c r="BP31" s="128">
        <f t="shared" ref="BP31:EA31" si="695">BP9+BP13+BP16+BP20+BP27+BP30</f>
        <v>256987.41899999999</v>
      </c>
      <c r="BQ31" s="128">
        <f t="shared" si="695"/>
        <v>397834.05200000003</v>
      </c>
      <c r="BR31" s="128">
        <f t="shared" si="695"/>
        <v>499798.84899999999</v>
      </c>
      <c r="BS31" s="128">
        <f t="shared" si="695"/>
        <v>192816.47899999999</v>
      </c>
      <c r="BT31" s="128">
        <f t="shared" si="695"/>
        <v>255249.22199999998</v>
      </c>
      <c r="BU31" s="128">
        <f t="shared" si="695"/>
        <v>341168.04399999999</v>
      </c>
      <c r="BV31" s="128">
        <f t="shared" si="695"/>
        <v>443929.26399999997</v>
      </c>
      <c r="BW31" s="128">
        <f t="shared" si="695"/>
        <v>462828.75</v>
      </c>
      <c r="BX31" s="128">
        <f t="shared" si="695"/>
        <v>346546.223</v>
      </c>
      <c r="BY31" s="128">
        <f t="shared" si="695"/>
        <v>420235.38</v>
      </c>
      <c r="BZ31" s="128">
        <f t="shared" si="695"/>
        <v>106246.246</v>
      </c>
      <c r="CA31" s="128">
        <f t="shared" si="695"/>
        <v>374814.22200000001</v>
      </c>
      <c r="CB31" s="128">
        <f t="shared" si="695"/>
        <v>4098454.1500000004</v>
      </c>
      <c r="CC31" s="128">
        <f t="shared" si="695"/>
        <v>337659.51799999998</v>
      </c>
      <c r="CD31" s="128">
        <f t="shared" si="695"/>
        <v>345201</v>
      </c>
      <c r="CE31" s="128">
        <f t="shared" si="695"/>
        <v>512907</v>
      </c>
      <c r="CF31" s="128">
        <f t="shared" si="695"/>
        <v>240100</v>
      </c>
      <c r="CG31" s="128">
        <f t="shared" si="695"/>
        <v>321635</v>
      </c>
      <c r="CH31" s="128">
        <f t="shared" si="695"/>
        <v>300751</v>
      </c>
      <c r="CI31" s="128">
        <f t="shared" si="695"/>
        <v>426493</v>
      </c>
      <c r="CJ31" s="128">
        <f t="shared" si="695"/>
        <v>448930.25900000002</v>
      </c>
      <c r="CK31" s="128">
        <f t="shared" si="695"/>
        <v>496890.99400000001</v>
      </c>
      <c r="CL31" s="128">
        <f t="shared" si="695"/>
        <v>467888.71799999999</v>
      </c>
      <c r="CM31" s="128">
        <f t="shared" si="695"/>
        <v>310610.83299999998</v>
      </c>
      <c r="CN31" s="128">
        <f t="shared" si="695"/>
        <v>487933.21499999997</v>
      </c>
      <c r="CO31" s="128">
        <f t="shared" si="695"/>
        <v>4697000.5370000005</v>
      </c>
      <c r="CP31" s="128">
        <f t="shared" si="695"/>
        <v>488791.152</v>
      </c>
      <c r="CQ31" s="128">
        <f t="shared" si="695"/>
        <v>512835.22700000001</v>
      </c>
      <c r="CR31" s="128">
        <f t="shared" si="695"/>
        <v>289432.04000000004</v>
      </c>
      <c r="CS31" s="128">
        <f t="shared" si="695"/>
        <v>337062.87599999999</v>
      </c>
      <c r="CT31" s="128">
        <f t="shared" si="695"/>
        <v>249464.89499999999</v>
      </c>
      <c r="CU31" s="128">
        <f t="shared" si="695"/>
        <v>393171.217</v>
      </c>
      <c r="CV31" s="128">
        <f t="shared" si="695"/>
        <v>513443.79200000002</v>
      </c>
      <c r="CW31" s="128">
        <f t="shared" si="695"/>
        <v>384496.32900000003</v>
      </c>
      <c r="CX31" s="128">
        <f t="shared" si="695"/>
        <v>478434.90500000003</v>
      </c>
      <c r="CY31" s="128">
        <f t="shared" si="695"/>
        <v>409611.09400000004</v>
      </c>
      <c r="CZ31" s="128">
        <f t="shared" si="695"/>
        <v>330178.799</v>
      </c>
      <c r="DA31" s="128">
        <f t="shared" si="695"/>
        <v>406596.51500000001</v>
      </c>
      <c r="DB31" s="128">
        <f t="shared" si="695"/>
        <v>4514954.193</v>
      </c>
      <c r="DC31" s="128">
        <f t="shared" si="695"/>
        <v>489322.20700000005</v>
      </c>
      <c r="DD31" s="128">
        <f t="shared" si="695"/>
        <v>292423.99400000001</v>
      </c>
      <c r="DE31" s="128">
        <f t="shared" si="695"/>
        <v>438365.962</v>
      </c>
      <c r="DF31" s="128">
        <f t="shared" si="695"/>
        <v>298865.64299999998</v>
      </c>
      <c r="DG31" s="128">
        <f t="shared" si="695"/>
        <v>253285.11600000001</v>
      </c>
      <c r="DH31" s="128">
        <f t="shared" si="695"/>
        <v>375732.18239999999</v>
      </c>
      <c r="DI31" s="128">
        <f t="shared" si="695"/>
        <v>413345.75800000003</v>
      </c>
      <c r="DJ31" s="128">
        <f t="shared" si="695"/>
        <v>492453.53700000001</v>
      </c>
      <c r="DK31" s="128">
        <f t="shared" si="695"/>
        <v>421788.41200000001</v>
      </c>
      <c r="DL31" s="128">
        <f t="shared" si="695"/>
        <v>384789.076</v>
      </c>
      <c r="DM31" s="128">
        <f t="shared" si="695"/>
        <v>378287.55800000002</v>
      </c>
      <c r="DN31" s="128">
        <f t="shared" si="695"/>
        <v>461024.13500000001</v>
      </c>
      <c r="DO31" s="128">
        <f t="shared" si="695"/>
        <v>4699683.5803999994</v>
      </c>
      <c r="DP31" s="128">
        <f t="shared" si="695"/>
        <v>371950.35800000001</v>
      </c>
      <c r="DQ31" s="128">
        <f t="shared" si="695"/>
        <v>409352.69299999997</v>
      </c>
      <c r="DR31" s="128">
        <f t="shared" si="695"/>
        <v>406262.24399999995</v>
      </c>
      <c r="DS31" s="128">
        <f t="shared" si="695"/>
        <v>329601.77100000001</v>
      </c>
      <c r="DT31" s="128">
        <f t="shared" si="695"/>
        <v>464957.81099999999</v>
      </c>
      <c r="DU31" s="128">
        <f t="shared" si="695"/>
        <v>402264.54099999997</v>
      </c>
      <c r="DV31" s="128">
        <f t="shared" si="695"/>
        <v>494246.86900000001</v>
      </c>
      <c r="DW31" s="128">
        <f t="shared" si="695"/>
        <v>419246.60099999997</v>
      </c>
      <c r="DX31" s="128">
        <f t="shared" si="695"/>
        <v>324653.40100000001</v>
      </c>
      <c r="DY31" s="128">
        <f t="shared" si="695"/>
        <v>504579.97600000002</v>
      </c>
      <c r="DZ31" s="128">
        <f t="shared" si="695"/>
        <v>419150.29399999999</v>
      </c>
      <c r="EA31" s="128">
        <f t="shared" si="695"/>
        <v>382774.92300000001</v>
      </c>
      <c r="EB31" s="128">
        <f t="shared" ref="EB31:GM31" si="696">EB9+EB13+EB16+EB20+EB27+EB30</f>
        <v>4929844.4820000008</v>
      </c>
      <c r="EC31" s="128">
        <f t="shared" si="696"/>
        <v>402849.53399999999</v>
      </c>
      <c r="ED31" s="128">
        <f t="shared" si="696"/>
        <v>391057.00900000002</v>
      </c>
      <c r="EE31" s="128">
        <f t="shared" si="696"/>
        <v>462157.19800000003</v>
      </c>
      <c r="EF31" s="128">
        <f t="shared" si="696"/>
        <v>224961.44900000002</v>
      </c>
      <c r="EG31" s="128">
        <f t="shared" si="696"/>
        <v>282758.28000000003</v>
      </c>
      <c r="EH31" s="128">
        <f t="shared" si="696"/>
        <v>211569.25699999998</v>
      </c>
      <c r="EI31" s="128">
        <f t="shared" si="696"/>
        <v>550164.05700000003</v>
      </c>
      <c r="EJ31" s="128">
        <f t="shared" si="696"/>
        <v>344245.44500000001</v>
      </c>
      <c r="EK31" s="128">
        <f t="shared" si="696"/>
        <v>429802.36100000003</v>
      </c>
      <c r="EL31" s="128">
        <f t="shared" si="696"/>
        <v>408718.20600000001</v>
      </c>
      <c r="EM31" s="128">
        <f t="shared" si="696"/>
        <v>343128.51900000003</v>
      </c>
      <c r="EN31" s="128">
        <f t="shared" si="696"/>
        <v>401056.74700000003</v>
      </c>
      <c r="EO31" s="128">
        <f t="shared" si="696"/>
        <v>4452468.0619999999</v>
      </c>
      <c r="EP31" s="128">
        <f t="shared" si="696"/>
        <v>393516.54200000002</v>
      </c>
      <c r="EQ31" s="128">
        <f t="shared" si="696"/>
        <v>396466.92500000005</v>
      </c>
      <c r="ER31" s="128">
        <f t="shared" si="696"/>
        <v>561629.61199999996</v>
      </c>
      <c r="ES31" s="128">
        <f t="shared" si="696"/>
        <v>170227.535</v>
      </c>
      <c r="ET31" s="128">
        <f t="shared" si="696"/>
        <v>440175.50800000003</v>
      </c>
      <c r="EU31" s="128">
        <f t="shared" si="696"/>
        <v>350638.01300000004</v>
      </c>
      <c r="EV31" s="128">
        <f t="shared" si="696"/>
        <v>100185.94099999999</v>
      </c>
      <c r="EW31" s="128">
        <f t="shared" si="696"/>
        <v>323658.79700000002</v>
      </c>
      <c r="EX31" s="128">
        <f t="shared" si="696"/>
        <v>518219.62899999996</v>
      </c>
      <c r="EY31" s="128">
        <f t="shared" si="696"/>
        <v>405259.57500000007</v>
      </c>
      <c r="EZ31" s="128">
        <f t="shared" si="696"/>
        <v>353255.413</v>
      </c>
      <c r="FA31" s="128">
        <f t="shared" si="696"/>
        <v>298632.69500000001</v>
      </c>
      <c r="FB31" s="128">
        <f t="shared" si="696"/>
        <v>4311866.1850000005</v>
      </c>
      <c r="FC31" s="128">
        <f t="shared" si="696"/>
        <v>217069.27499999997</v>
      </c>
      <c r="FD31" s="128">
        <f t="shared" si="696"/>
        <v>281273.87200000003</v>
      </c>
      <c r="FE31" s="128">
        <f t="shared" si="696"/>
        <v>308688.26900000003</v>
      </c>
      <c r="FF31" s="128">
        <f t="shared" si="696"/>
        <v>298620.65900000004</v>
      </c>
      <c r="FG31" s="128">
        <f t="shared" si="696"/>
        <v>142534.04999999999</v>
      </c>
      <c r="FH31" s="128">
        <f t="shared" si="696"/>
        <v>239857.51700000002</v>
      </c>
      <c r="FI31" s="128">
        <f t="shared" si="696"/>
        <v>360110.98389999999</v>
      </c>
      <c r="FJ31" s="128">
        <f t="shared" si="696"/>
        <v>283612.50500000006</v>
      </c>
      <c r="FK31" s="128">
        <f t="shared" si="696"/>
        <v>391801.12000000005</v>
      </c>
      <c r="FL31" s="128">
        <f t="shared" si="696"/>
        <v>285484.53499999997</v>
      </c>
      <c r="FM31" s="128">
        <f t="shared" si="696"/>
        <v>353073.81</v>
      </c>
      <c r="FN31" s="128">
        <f t="shared" si="696"/>
        <v>379142.19799999997</v>
      </c>
      <c r="FO31" s="128">
        <f t="shared" si="696"/>
        <v>3541268.7939000004</v>
      </c>
      <c r="FP31" s="128">
        <f t="shared" si="696"/>
        <v>371403.83100000006</v>
      </c>
      <c r="FQ31" s="128">
        <f t="shared" si="696"/>
        <v>278374.61700000009</v>
      </c>
      <c r="FR31" s="128">
        <f t="shared" si="696"/>
        <v>357661.027</v>
      </c>
      <c r="FS31" s="128">
        <f t="shared" si="696"/>
        <v>294580.946</v>
      </c>
      <c r="FT31" s="128">
        <f t="shared" si="696"/>
        <v>241584.93000000002</v>
      </c>
      <c r="FU31" s="128">
        <f t="shared" si="696"/>
        <v>320939.51900000003</v>
      </c>
      <c r="FV31" s="128">
        <f t="shared" si="696"/>
        <v>416274.18200000003</v>
      </c>
      <c r="FW31" s="128">
        <f t="shared" si="696"/>
        <v>360279.66200000007</v>
      </c>
      <c r="FX31" s="128">
        <f t="shared" si="696"/>
        <v>349950.92199999996</v>
      </c>
      <c r="FY31" s="128">
        <f t="shared" si="696"/>
        <v>398424.63400000008</v>
      </c>
      <c r="FZ31" s="128">
        <f t="shared" si="696"/>
        <v>368495.62400000001</v>
      </c>
      <c r="GA31" s="128">
        <f t="shared" si="696"/>
        <v>379587.674</v>
      </c>
      <c r="GB31" s="128">
        <f t="shared" si="696"/>
        <v>4137557.568</v>
      </c>
      <c r="GC31" s="128">
        <f t="shared" si="696"/>
        <v>661137.61499999999</v>
      </c>
      <c r="GD31" s="128">
        <f t="shared" si="696"/>
        <v>516214.83299999998</v>
      </c>
      <c r="GE31" s="128">
        <f t="shared" si="696"/>
        <v>350301.087</v>
      </c>
      <c r="GF31" s="128">
        <f t="shared" si="696"/>
        <v>442349.7096</v>
      </c>
      <c r="GG31" s="128">
        <f t="shared" si="696"/>
        <v>483743.81300000008</v>
      </c>
      <c r="GH31" s="128">
        <f t="shared" si="696"/>
        <v>385067.63400000002</v>
      </c>
      <c r="GI31" s="128">
        <f t="shared" si="696"/>
        <v>484509.109</v>
      </c>
      <c r="GJ31" s="128">
        <f t="shared" si="696"/>
        <v>394543.87900000002</v>
      </c>
      <c r="GK31" s="128">
        <f t="shared" si="696"/>
        <v>411256.09700000001</v>
      </c>
      <c r="GL31" s="128">
        <f t="shared" si="696"/>
        <v>387027.41200000001</v>
      </c>
      <c r="GM31" s="128">
        <f t="shared" si="696"/>
        <v>457511.43400000001</v>
      </c>
      <c r="GN31" s="128">
        <f t="shared" ref="GN31:IY31" si="697">GN9+GN13+GN16+GN20+GN27+GN30</f>
        <v>337831.07</v>
      </c>
      <c r="GO31" s="128">
        <f t="shared" si="697"/>
        <v>5311493.6925999997</v>
      </c>
      <c r="GP31" s="128">
        <f t="shared" si="697"/>
        <v>493866.66399999999</v>
      </c>
      <c r="GQ31" s="128">
        <f t="shared" si="697"/>
        <v>497931.81699999992</v>
      </c>
      <c r="GR31" s="128">
        <f t="shared" si="697"/>
        <v>387060.609</v>
      </c>
      <c r="GS31" s="128">
        <f t="shared" si="697"/>
        <v>426183.00099999999</v>
      </c>
      <c r="GT31" s="128">
        <f t="shared" si="697"/>
        <v>4072921.0260000001</v>
      </c>
      <c r="GU31" s="128">
        <f t="shared" si="697"/>
        <v>405484.56200000003</v>
      </c>
      <c r="GV31" s="128">
        <f t="shared" si="697"/>
        <v>449585.67599999998</v>
      </c>
      <c r="GW31" s="128">
        <f t="shared" si="697"/>
        <v>586916.26500000001</v>
      </c>
      <c r="GX31" s="128">
        <f t="shared" si="697"/>
        <v>584825.26399999997</v>
      </c>
      <c r="GY31" s="128">
        <f t="shared" si="697"/>
        <v>340610.31799999997</v>
      </c>
      <c r="GZ31" s="128">
        <f t="shared" si="697"/>
        <v>360859.8</v>
      </c>
      <c r="HA31" s="128">
        <f t="shared" si="697"/>
        <v>520624.88500000001</v>
      </c>
      <c r="HB31" s="128">
        <f t="shared" si="697"/>
        <v>9126869.8870000001</v>
      </c>
      <c r="HC31" s="128">
        <f t="shared" si="697"/>
        <v>396248.49699999997</v>
      </c>
      <c r="HD31" s="128">
        <f t="shared" si="697"/>
        <v>799421.91</v>
      </c>
      <c r="HE31" s="128">
        <f t="shared" si="697"/>
        <v>601572.23300000001</v>
      </c>
      <c r="HF31" s="128">
        <f t="shared" si="697"/>
        <v>396621.027</v>
      </c>
      <c r="HG31" s="128">
        <f t="shared" si="697"/>
        <v>360856.11500000005</v>
      </c>
      <c r="HH31" s="128">
        <f t="shared" si="697"/>
        <v>490629.78099999996</v>
      </c>
      <c r="HI31" s="128">
        <f t="shared" si="697"/>
        <v>480872.12700000004</v>
      </c>
      <c r="HJ31" s="128">
        <f t="shared" si="697"/>
        <v>545894.06099999999</v>
      </c>
      <c r="HK31" s="128">
        <f t="shared" si="697"/>
        <v>435447.78300000005</v>
      </c>
      <c r="HL31" s="128">
        <f t="shared" si="697"/>
        <v>460842.45799999993</v>
      </c>
      <c r="HM31" s="128">
        <f t="shared" si="697"/>
        <v>625525.38800000004</v>
      </c>
      <c r="HN31" s="128">
        <f t="shared" si="697"/>
        <v>513222.81699999998</v>
      </c>
      <c r="HO31" s="77">
        <f t="shared" si="697"/>
        <v>6107154.1969999988</v>
      </c>
      <c r="HP31" s="128">
        <f t="shared" si="697"/>
        <v>344735.68299999996</v>
      </c>
      <c r="HQ31" s="128">
        <f t="shared" si="697"/>
        <v>579678.67000000004</v>
      </c>
      <c r="HR31" s="128">
        <f t="shared" si="697"/>
        <v>611355.88500000001</v>
      </c>
      <c r="HS31" s="128">
        <f t="shared" si="697"/>
        <v>504907.16599999997</v>
      </c>
      <c r="HT31" s="128">
        <f t="shared" si="697"/>
        <v>347580.73300000001</v>
      </c>
      <c r="HU31" s="128">
        <f t="shared" si="697"/>
        <v>419655.54499999998</v>
      </c>
      <c r="HV31" s="128">
        <f t="shared" si="697"/>
        <v>614142.03700000001</v>
      </c>
      <c r="HW31" s="128">
        <f t="shared" si="697"/>
        <v>679440.09700000007</v>
      </c>
      <c r="HX31" s="128">
        <f t="shared" si="697"/>
        <v>489450.864</v>
      </c>
      <c r="HY31" s="128">
        <f t="shared" si="697"/>
        <v>465471.66499999992</v>
      </c>
      <c r="HZ31" s="128">
        <f t="shared" si="697"/>
        <v>437805.64799999993</v>
      </c>
      <c r="IA31" s="128">
        <f t="shared" si="697"/>
        <v>677240.63800000004</v>
      </c>
      <c r="IB31" s="128">
        <f t="shared" si="697"/>
        <v>6171464.6309999991</v>
      </c>
      <c r="IC31" s="128">
        <f t="shared" si="697"/>
        <v>539484.65299999993</v>
      </c>
      <c r="ID31" s="128">
        <f t="shared" si="697"/>
        <v>616437.94099999999</v>
      </c>
      <c r="IE31" s="128">
        <f t="shared" si="697"/>
        <v>463386.505</v>
      </c>
      <c r="IF31" s="128">
        <f t="shared" si="697"/>
        <v>526572.50199999998</v>
      </c>
      <c r="IG31" s="128">
        <f t="shared" si="697"/>
        <v>498084.75400000002</v>
      </c>
      <c r="IH31" s="128">
        <f t="shared" si="697"/>
        <v>695519.09400000004</v>
      </c>
      <c r="II31" s="128">
        <f t="shared" si="697"/>
        <v>969682.55100000009</v>
      </c>
      <c r="IJ31" s="128">
        <f t="shared" si="697"/>
        <v>529513.64099999995</v>
      </c>
      <c r="IK31" s="128">
        <f t="shared" si="697"/>
        <v>490103.55699999997</v>
      </c>
      <c r="IL31" s="128">
        <f t="shared" si="697"/>
        <v>474761.88400000002</v>
      </c>
      <c r="IM31" s="128">
        <f t="shared" si="697"/>
        <v>356361.43</v>
      </c>
      <c r="IN31" s="128">
        <f t="shared" si="697"/>
        <v>636915.48100000003</v>
      </c>
      <c r="IO31" s="128">
        <f t="shared" si="697"/>
        <v>6796823.9929999989</v>
      </c>
      <c r="IP31" s="128">
        <f t="shared" si="697"/>
        <v>617372.67099999997</v>
      </c>
      <c r="IQ31" s="128">
        <f t="shared" si="697"/>
        <v>455041.18599999999</v>
      </c>
      <c r="IR31" s="128">
        <f t="shared" si="697"/>
        <v>663350.86800000002</v>
      </c>
      <c r="IS31" s="128">
        <f t="shared" si="697"/>
        <v>480746.69499999989</v>
      </c>
      <c r="IT31" s="128">
        <f t="shared" si="697"/>
        <v>544414.0199999999</v>
      </c>
      <c r="IU31" s="128">
        <f t="shared" si="697"/>
        <v>463686.64299999992</v>
      </c>
      <c r="IV31" s="128">
        <f t="shared" si="697"/>
        <v>672742.91500000004</v>
      </c>
      <c r="IW31" s="128">
        <f t="shared" si="697"/>
        <v>818835.58200000005</v>
      </c>
      <c r="IX31" s="128">
        <f t="shared" si="697"/>
        <v>597960.26</v>
      </c>
      <c r="IY31" s="128">
        <f t="shared" si="697"/>
        <v>503186.935</v>
      </c>
      <c r="IZ31" s="128">
        <f t="shared" ref="IZ31:LK31" si="698">IZ9+IZ13+IZ16+IZ20+IZ27+IZ30</f>
        <v>603845.45200000005</v>
      </c>
      <c r="JA31" s="128">
        <f t="shared" si="698"/>
        <v>526054.09899999993</v>
      </c>
      <c r="JB31" s="128">
        <f t="shared" si="698"/>
        <v>6947237.3260000004</v>
      </c>
      <c r="JC31" s="128">
        <f t="shared" si="698"/>
        <v>600287.33100000001</v>
      </c>
      <c r="JD31" s="128">
        <f t="shared" si="698"/>
        <v>602767.68900000001</v>
      </c>
      <c r="JE31" s="128">
        <f t="shared" si="698"/>
        <v>688131.52299999981</v>
      </c>
      <c r="JF31" s="128">
        <f t="shared" si="698"/>
        <v>466627.67399999994</v>
      </c>
      <c r="JG31" s="128">
        <f t="shared" si="698"/>
        <v>659955.897</v>
      </c>
      <c r="JH31" s="128">
        <f t="shared" si="698"/>
        <v>535078.60199999996</v>
      </c>
      <c r="JI31" s="128">
        <f t="shared" si="698"/>
        <v>682822.79</v>
      </c>
      <c r="JJ31" s="128">
        <f t="shared" si="698"/>
        <v>711350.74800000014</v>
      </c>
      <c r="JK31" s="128">
        <f t="shared" si="698"/>
        <v>754381.777</v>
      </c>
      <c r="JL31" s="128">
        <f t="shared" si="698"/>
        <v>926850.94999999984</v>
      </c>
      <c r="JM31" s="128">
        <f t="shared" si="698"/>
        <v>643293.97799999989</v>
      </c>
      <c r="JN31" s="128">
        <f t="shared" si="698"/>
        <v>574485.15500000003</v>
      </c>
      <c r="JO31" s="128">
        <f t="shared" si="698"/>
        <v>7846034.1140000001</v>
      </c>
      <c r="JP31" s="128">
        <f t="shared" si="698"/>
        <v>724881.92799999996</v>
      </c>
      <c r="JQ31" s="128">
        <f t="shared" si="698"/>
        <v>643305.41</v>
      </c>
      <c r="JR31" s="128">
        <f t="shared" si="698"/>
        <v>774784.79499999993</v>
      </c>
      <c r="JS31" s="128">
        <f t="shared" si="698"/>
        <v>534495.6</v>
      </c>
      <c r="JT31" s="128">
        <f t="shared" si="698"/>
        <v>491177.61599999998</v>
      </c>
      <c r="JU31" s="128">
        <f t="shared" si="698"/>
        <v>654024.16600000008</v>
      </c>
      <c r="JV31" s="128">
        <f t="shared" si="698"/>
        <v>684474.11499999999</v>
      </c>
      <c r="JW31" s="128">
        <f t="shared" si="698"/>
        <v>838324.16999999993</v>
      </c>
      <c r="JX31" s="128">
        <f t="shared" si="698"/>
        <v>729643.14199999999</v>
      </c>
      <c r="JY31" s="128">
        <f t="shared" si="698"/>
        <v>669167.42800000007</v>
      </c>
      <c r="JZ31" s="128">
        <f t="shared" si="698"/>
        <v>632896.55699999991</v>
      </c>
      <c r="KA31" s="128">
        <f t="shared" si="698"/>
        <v>630397.90100000007</v>
      </c>
      <c r="KB31" s="77">
        <f t="shared" si="698"/>
        <v>8007572.8279999997</v>
      </c>
      <c r="KC31" s="128">
        <f t="shared" si="698"/>
        <v>864836.94</v>
      </c>
      <c r="KD31" s="128">
        <f t="shared" si="698"/>
        <v>630708.85199999996</v>
      </c>
      <c r="KE31" s="128">
        <f t="shared" si="698"/>
        <v>737248.10699999996</v>
      </c>
      <c r="KF31" s="128">
        <f t="shared" si="698"/>
        <v>616929.72400000005</v>
      </c>
      <c r="KG31" s="128">
        <f t="shared" si="698"/>
        <v>610890.88799999992</v>
      </c>
      <c r="KH31" s="128">
        <f t="shared" si="698"/>
        <v>599822.80899999989</v>
      </c>
      <c r="KI31" s="128">
        <f t="shared" si="698"/>
        <v>859913.91300000006</v>
      </c>
      <c r="KJ31" s="128">
        <f t="shared" si="698"/>
        <v>796251.74900000007</v>
      </c>
      <c r="KK31" s="128">
        <f t="shared" si="698"/>
        <v>733056.54499999993</v>
      </c>
      <c r="KL31" s="128">
        <f t="shared" si="698"/>
        <v>644978.43500000006</v>
      </c>
      <c r="KM31" s="128">
        <f t="shared" si="698"/>
        <v>737131.85699999996</v>
      </c>
      <c r="KN31" s="128">
        <f t="shared" si="698"/>
        <v>586585.804</v>
      </c>
      <c r="KO31" s="128">
        <f t="shared" si="698"/>
        <v>8418355.6229999997</v>
      </c>
      <c r="KP31" s="128">
        <f t="shared" si="698"/>
        <v>684720.15700000012</v>
      </c>
      <c r="KQ31" s="128">
        <f t="shared" si="698"/>
        <v>610094.12700000009</v>
      </c>
      <c r="KR31" s="128">
        <f t="shared" si="698"/>
        <v>531357.12800000003</v>
      </c>
      <c r="KS31" s="128">
        <f t="shared" si="698"/>
        <v>645337.24</v>
      </c>
      <c r="KT31" s="128">
        <f t="shared" si="698"/>
        <v>693154.31299999997</v>
      </c>
      <c r="KU31" s="128">
        <f t="shared" si="698"/>
        <v>725983.97400000005</v>
      </c>
      <c r="KV31" s="128">
        <f t="shared" si="698"/>
        <v>668689.67100000009</v>
      </c>
      <c r="KW31" s="128">
        <f t="shared" si="698"/>
        <v>812666.38599999994</v>
      </c>
      <c r="KX31" s="128">
        <f t="shared" si="698"/>
        <v>658793.87199999997</v>
      </c>
      <c r="KY31" s="128">
        <f t="shared" si="698"/>
        <v>855679.59900000005</v>
      </c>
      <c r="KZ31" s="128">
        <f t="shared" si="698"/>
        <v>526743.61199999996</v>
      </c>
      <c r="LA31" s="128">
        <f t="shared" si="698"/>
        <v>647153.94500000007</v>
      </c>
      <c r="LB31" s="128">
        <f t="shared" si="698"/>
        <v>8060374.0239999993</v>
      </c>
      <c r="LC31" s="128">
        <f t="shared" si="698"/>
        <v>808978.80500000005</v>
      </c>
      <c r="LD31" s="128">
        <f t="shared" si="698"/>
        <v>604470.73</v>
      </c>
      <c r="LE31" s="128">
        <f t="shared" si="698"/>
        <v>775190.81500000006</v>
      </c>
      <c r="LF31" s="128">
        <f t="shared" si="698"/>
        <v>562847.82299999997</v>
      </c>
      <c r="LG31" s="128">
        <f t="shared" si="698"/>
        <v>610123.36499999987</v>
      </c>
      <c r="LH31" s="128">
        <f t="shared" si="698"/>
        <v>687375.70200000005</v>
      </c>
      <c r="LI31" s="128">
        <f t="shared" si="698"/>
        <v>715952.02300000004</v>
      </c>
      <c r="LJ31" s="128">
        <f t="shared" si="698"/>
        <v>884391.63799999992</v>
      </c>
      <c r="LK31" s="128">
        <f t="shared" si="698"/>
        <v>600479.12399999995</v>
      </c>
      <c r="LL31" s="128">
        <f t="shared" ref="LL31:LO31" si="699">LL9+LL13+LL16+LL20+LL27+LL30</f>
        <v>801455.97900000005</v>
      </c>
      <c r="LM31" s="128">
        <f t="shared" si="699"/>
        <v>467403.06799999991</v>
      </c>
      <c r="LN31" s="128">
        <f t="shared" si="699"/>
        <v>531024.90899999999</v>
      </c>
      <c r="LO31" s="128">
        <f t="shared" si="699"/>
        <v>8049693.9810000015</v>
      </c>
    </row>
    <row r="32" spans="1:327" s="2" customFormat="1" ht="109.5" customHeight="1">
      <c r="A32" s="264" t="s">
        <v>83</v>
      </c>
      <c r="B32" s="210" t="s">
        <v>84</v>
      </c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20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21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0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0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0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0"/>
      <c r="CP32" s="222"/>
      <c r="CQ32" s="222"/>
      <c r="CR32" s="222"/>
      <c r="CS32" s="222"/>
      <c r="CT32" s="222"/>
      <c r="CU32" s="222"/>
      <c r="CV32" s="222"/>
      <c r="CW32" s="222"/>
      <c r="CX32" s="222"/>
      <c r="CY32" s="222"/>
      <c r="CZ32" s="222"/>
      <c r="DA32" s="222"/>
      <c r="DB32" s="223"/>
      <c r="DC32" s="222"/>
      <c r="DD32" s="222"/>
      <c r="DE32" s="222"/>
      <c r="DF32" s="222"/>
      <c r="DG32" s="222"/>
      <c r="DH32" s="222"/>
      <c r="DI32" s="222"/>
      <c r="DJ32" s="222"/>
      <c r="DK32" s="222"/>
      <c r="DL32" s="222"/>
      <c r="DM32" s="222"/>
      <c r="DN32" s="222"/>
      <c r="DO32" s="223"/>
      <c r="DP32" s="224"/>
      <c r="DQ32" s="224"/>
      <c r="DR32" s="224"/>
      <c r="DS32" s="224"/>
      <c r="DT32" s="224"/>
      <c r="DU32" s="224"/>
      <c r="DV32" s="224"/>
      <c r="DW32" s="224"/>
      <c r="DX32" s="224"/>
      <c r="DY32" s="224"/>
      <c r="DZ32" s="224"/>
      <c r="EA32" s="224"/>
      <c r="EB32" s="223"/>
      <c r="EC32" s="224"/>
      <c r="ED32" s="224"/>
      <c r="EE32" s="224"/>
      <c r="EF32" s="224"/>
      <c r="EG32" s="224"/>
      <c r="EH32" s="224"/>
      <c r="EI32" s="224"/>
      <c r="EJ32" s="224"/>
      <c r="EK32" s="224"/>
      <c r="EL32" s="224"/>
      <c r="EM32" s="224"/>
      <c r="EN32" s="224"/>
      <c r="EO32" s="223"/>
      <c r="EP32" s="224"/>
      <c r="EQ32" s="224"/>
      <c r="ER32" s="224"/>
      <c r="ES32" s="224"/>
      <c r="ET32" s="224"/>
      <c r="EU32" s="224"/>
      <c r="EV32" s="224"/>
      <c r="EW32" s="224"/>
      <c r="EX32" s="224"/>
      <c r="EY32" s="224"/>
      <c r="EZ32" s="224"/>
      <c r="FA32" s="224"/>
      <c r="FB32" s="223"/>
      <c r="FC32" s="89">
        <v>29744.186000000002</v>
      </c>
      <c r="FD32" s="89">
        <f>34992.658+27115.186</f>
        <v>62107.844000000005</v>
      </c>
      <c r="FE32" s="89">
        <v>31989.914000000001</v>
      </c>
      <c r="FF32" s="89">
        <v>32584.413</v>
      </c>
      <c r="FG32" s="89">
        <v>0</v>
      </c>
      <c r="FH32" s="89">
        <v>0</v>
      </c>
      <c r="FI32" s="89">
        <v>32666.026000000002</v>
      </c>
      <c r="FJ32" s="89">
        <v>0</v>
      </c>
      <c r="FK32" s="89">
        <f>29839.677+34432.112</f>
        <v>64271.789000000004</v>
      </c>
      <c r="FL32" s="89">
        <v>0</v>
      </c>
      <c r="FM32" s="89">
        <v>5002.4880000000003</v>
      </c>
      <c r="FN32" s="89">
        <v>37229.788999999997</v>
      </c>
      <c r="FO32" s="213">
        <f>SUM(FC32:FN32)</f>
        <v>295596.44900000002</v>
      </c>
      <c r="FP32" s="89">
        <v>66968.248000000007</v>
      </c>
      <c r="FQ32" s="89">
        <v>32928.955000000002</v>
      </c>
      <c r="FR32" s="89">
        <v>69645.453999999998</v>
      </c>
      <c r="FS32" s="89">
        <v>0</v>
      </c>
      <c r="FT32" s="89">
        <v>0</v>
      </c>
      <c r="FU32" s="89">
        <v>27406.577000000001</v>
      </c>
      <c r="FV32" s="89">
        <v>29806.231</v>
      </c>
      <c r="FW32" s="89">
        <v>0</v>
      </c>
      <c r="FX32" s="89">
        <v>0</v>
      </c>
      <c r="FY32" s="89">
        <v>29934.118999999999</v>
      </c>
      <c r="FZ32" s="89">
        <v>32809.563000000002</v>
      </c>
      <c r="GA32" s="89">
        <v>98255.572000000015</v>
      </c>
      <c r="GB32" s="143">
        <f>SUM(FP32:GA32)</f>
        <v>387754.71900000004</v>
      </c>
      <c r="GC32" s="89">
        <v>264675.66399999999</v>
      </c>
      <c r="GD32" s="89">
        <v>140396.30000000002</v>
      </c>
      <c r="GE32" s="89">
        <v>35676.656000000003</v>
      </c>
      <c r="GF32" s="89">
        <v>116953.753</v>
      </c>
      <c r="GG32" s="89">
        <v>72806.362999999998</v>
      </c>
      <c r="GH32" s="89">
        <v>65867.112999999998</v>
      </c>
      <c r="GI32" s="89">
        <v>68667.247000000003</v>
      </c>
      <c r="GJ32" s="89">
        <v>71584.062999999995</v>
      </c>
      <c r="GK32" s="89">
        <v>108809.577</v>
      </c>
      <c r="GL32" s="89">
        <v>77338.337999999989</v>
      </c>
      <c r="GM32" s="89">
        <v>52295.445999999996</v>
      </c>
      <c r="GN32" s="89">
        <v>94876.573999999993</v>
      </c>
      <c r="GO32" s="143">
        <f>SUM(GC32:GN32)</f>
        <v>1169947.094</v>
      </c>
      <c r="GP32" s="89">
        <v>119400.77800000001</v>
      </c>
      <c r="GQ32" s="89">
        <v>92505.032000000007</v>
      </c>
      <c r="GR32" s="89">
        <v>56355.654999999999</v>
      </c>
      <c r="GS32" s="89">
        <v>57929.375</v>
      </c>
      <c r="GT32" s="89">
        <v>44520.214999999997</v>
      </c>
      <c r="GU32" s="89">
        <v>32729</v>
      </c>
      <c r="GV32" s="89">
        <v>91640.066999999995</v>
      </c>
      <c r="GW32" s="89">
        <v>84644.36</v>
      </c>
      <c r="GX32" s="89">
        <v>75734.813999999998</v>
      </c>
      <c r="GY32" s="89">
        <v>100645.785</v>
      </c>
      <c r="GZ32" s="89">
        <v>65729.842000000004</v>
      </c>
      <c r="HA32" s="89">
        <v>66056.198000000004</v>
      </c>
      <c r="HB32" s="143">
        <f>SUM(GP32:HA32)</f>
        <v>887891.12099999993</v>
      </c>
      <c r="HC32" s="89">
        <v>32668.764999999999</v>
      </c>
      <c r="HD32" s="89">
        <v>82854.782000000007</v>
      </c>
      <c r="HE32" s="89">
        <v>77291.644</v>
      </c>
      <c r="HF32" s="89">
        <v>29741.469000000001</v>
      </c>
      <c r="HG32" s="89">
        <v>0</v>
      </c>
      <c r="HH32" s="89">
        <v>0</v>
      </c>
      <c r="HI32" s="89">
        <v>29889.577000000001</v>
      </c>
      <c r="HJ32" s="89">
        <v>135806.215</v>
      </c>
      <c r="HK32" s="89">
        <v>0</v>
      </c>
      <c r="HL32" s="89">
        <v>29825.036</v>
      </c>
      <c r="HM32" s="89">
        <v>154302.93300000002</v>
      </c>
      <c r="HN32" s="89">
        <v>64132.451000000008</v>
      </c>
      <c r="HO32" s="143">
        <f>SUM(HC32:HN32)</f>
        <v>636512.87200000009</v>
      </c>
      <c r="HP32" s="89">
        <v>37360.400000000001</v>
      </c>
      <c r="HQ32" s="89">
        <v>78147.792000000001</v>
      </c>
      <c r="HR32" s="89">
        <v>127245.204</v>
      </c>
      <c r="HS32" s="89">
        <v>45902.023999999998</v>
      </c>
      <c r="HT32" s="89">
        <v>0</v>
      </c>
      <c r="HU32" s="89">
        <v>60852.842999999993</v>
      </c>
      <c r="HV32" s="89">
        <v>120954.9849999999</v>
      </c>
      <c r="HW32" s="89">
        <v>164244.90400000001</v>
      </c>
      <c r="HX32" s="89">
        <v>59718.44</v>
      </c>
      <c r="HY32" s="89">
        <v>0</v>
      </c>
      <c r="HZ32" s="89">
        <v>101389.32</v>
      </c>
      <c r="IA32" s="89">
        <v>65746.641999999993</v>
      </c>
      <c r="IB32" s="143">
        <f>SUM(HP32:IA32)</f>
        <v>861562.554</v>
      </c>
      <c r="IC32" s="89">
        <v>61853.425999999999</v>
      </c>
      <c r="ID32" s="89">
        <v>62743.576000000001</v>
      </c>
      <c r="IE32" s="89">
        <v>31095.221000000001</v>
      </c>
      <c r="IF32" s="89">
        <v>37596.764999999999</v>
      </c>
      <c r="IG32" s="89">
        <v>68452.354999999996</v>
      </c>
      <c r="IH32" s="89">
        <v>29898.65</v>
      </c>
      <c r="II32" s="89">
        <v>32777.836000000003</v>
      </c>
      <c r="IJ32" s="89">
        <v>32893.74</v>
      </c>
      <c r="IK32" s="89">
        <v>34460.195</v>
      </c>
      <c r="IL32" s="89">
        <v>76110.796000000002</v>
      </c>
      <c r="IM32" s="89">
        <v>0</v>
      </c>
      <c r="IN32" s="89">
        <v>57778.569000000003</v>
      </c>
      <c r="IO32" s="143">
        <f>SUM(IC32:IN32)</f>
        <v>525661.12900000007</v>
      </c>
      <c r="IP32" s="89">
        <f>40865.513+36850.819</f>
        <v>77716.331999999995</v>
      </c>
      <c r="IQ32" s="89">
        <v>0</v>
      </c>
      <c r="IR32" s="89">
        <v>36641.110999999997</v>
      </c>
      <c r="IS32" s="89">
        <v>0</v>
      </c>
      <c r="IT32" s="89">
        <v>43824.940999999999</v>
      </c>
      <c r="IU32" s="89">
        <v>0</v>
      </c>
      <c r="IV32" s="89">
        <f>43100.995+31410.789</f>
        <v>74511.784</v>
      </c>
      <c r="IW32" s="89">
        <f>33667.543+39509.105</f>
        <v>73176.648000000001</v>
      </c>
      <c r="IX32" s="89">
        <v>0</v>
      </c>
      <c r="IY32" s="89">
        <f>39258.819+36241.782+31780.702</f>
        <v>107281.303</v>
      </c>
      <c r="IZ32" s="89">
        <v>0</v>
      </c>
      <c r="JA32" s="89">
        <f>29841.67+40373.563</f>
        <v>70215.233000000007</v>
      </c>
      <c r="JB32" s="143">
        <f>SUM(IP32:JA32)</f>
        <v>483367.35200000001</v>
      </c>
      <c r="JC32" s="89">
        <v>30001.865000000002</v>
      </c>
      <c r="JD32" s="89">
        <f>29775.733+37890.662</f>
        <v>67666.39499999999</v>
      </c>
      <c r="JE32" s="89">
        <f>28940.967+46287.003+38869.319</f>
        <v>114097.289</v>
      </c>
      <c r="JF32" s="89">
        <v>0</v>
      </c>
      <c r="JG32" s="89">
        <f>35489.934+29903.275+21164.759</f>
        <v>86557.967999999993</v>
      </c>
      <c r="JH32" s="89">
        <f>38917.05+33011.138</f>
        <v>71928.187999999995</v>
      </c>
      <c r="JI32" s="89">
        <v>30063.066999999999</v>
      </c>
      <c r="JJ32" s="89">
        <f>38265.108+29931.402</f>
        <v>68196.509999999995</v>
      </c>
      <c r="JK32" s="89">
        <f>34793.803+35469.108</f>
        <v>70262.910999999993</v>
      </c>
      <c r="JL32" s="89">
        <f>43271.422+34065.445+29794.895</f>
        <v>107131.762</v>
      </c>
      <c r="JM32" s="89">
        <v>35010.040999999997</v>
      </c>
      <c r="JN32" s="89">
        <f>22695.701+12292.021</f>
        <v>34987.722000000002</v>
      </c>
      <c r="JO32" s="143">
        <f>SUM(JC32:JN32)</f>
        <v>715903.71799999988</v>
      </c>
      <c r="JP32" s="89">
        <f>34374.347+34103.426+31780.013</f>
        <v>100257.78599999999</v>
      </c>
      <c r="JQ32" s="89">
        <v>34471.357000000004</v>
      </c>
      <c r="JR32" s="89">
        <f>41784.398+43303.625</f>
        <v>85088.023000000001</v>
      </c>
      <c r="JS32" s="89">
        <f>40003.309+26870+80+15000+29847.465</f>
        <v>111800.774</v>
      </c>
      <c r="JT32" s="89">
        <v>0</v>
      </c>
      <c r="JU32" s="89">
        <f>37839.931+29939.866</f>
        <v>67779.796999999991</v>
      </c>
      <c r="JV32" s="89">
        <f>25046.185+26346.051+8856.476</f>
        <v>60248.712000000007</v>
      </c>
      <c r="JW32" s="89">
        <f>35149.606+32824.25</f>
        <v>67973.856</v>
      </c>
      <c r="JX32" s="89">
        <f>39769.491+34390.975+43654.069</f>
        <v>117814.535</v>
      </c>
      <c r="JY32" s="89">
        <f>34227.683+29098.271</f>
        <v>63325.953999999998</v>
      </c>
      <c r="JZ32" s="89">
        <v>29843.842000000001</v>
      </c>
      <c r="KA32" s="89">
        <f>29769.415+29857.285</f>
        <v>59626.7</v>
      </c>
      <c r="KB32" s="143">
        <f>SUM(JP32:KA32)</f>
        <v>798231.33599999989</v>
      </c>
      <c r="KC32" s="89">
        <f>36152.975+44342.716+29901.049+29811.718</f>
        <v>140208.45799999998</v>
      </c>
      <c r="KD32" s="89">
        <f>29937.627+29884.389</f>
        <v>59822.016000000003</v>
      </c>
      <c r="KE32" s="89">
        <f>30119.83+41621.666+32854.617+32886.704</f>
        <v>137482.81699999998</v>
      </c>
      <c r="KF32" s="89">
        <v>0</v>
      </c>
      <c r="KG32" s="89">
        <f>27500+23614.105+32762.016</f>
        <v>83876.120999999999</v>
      </c>
      <c r="KH32" s="89">
        <v>29893.752</v>
      </c>
      <c r="KI32" s="89">
        <f>32662.094+32759.909+29808.764</f>
        <v>95230.766999999993</v>
      </c>
      <c r="KJ32" s="89">
        <f>32966.605+29879.61</f>
        <v>62846.215000000004</v>
      </c>
      <c r="KK32" s="89">
        <f>27003.696+27484.528</f>
        <v>54488.224000000002</v>
      </c>
      <c r="KL32" s="89">
        <f>26967.169+28973.694+34460.844+23267.479</f>
        <v>113669.18599999999</v>
      </c>
      <c r="KM32" s="89">
        <v>27044.696</v>
      </c>
      <c r="KN32" s="89">
        <f>37794.567+27030.763+29828.243</f>
        <v>94653.573000000004</v>
      </c>
      <c r="KO32" s="213">
        <f>SUM(KC32:KN32)</f>
        <v>899215.82499999984</v>
      </c>
      <c r="KP32" s="89">
        <v>29902.328000000001</v>
      </c>
      <c r="KQ32" s="89">
        <f>32841.388+29981.107</f>
        <v>62822.494999999995</v>
      </c>
      <c r="KR32" s="89">
        <v>35876.222000000002</v>
      </c>
      <c r="KS32" s="89">
        <f>39938.665+24913.95+7000+4000+25939.452</f>
        <v>101792.06700000001</v>
      </c>
      <c r="KT32" s="89">
        <v>0</v>
      </c>
      <c r="KU32" s="89">
        <v>41449.824000000001</v>
      </c>
      <c r="KV32" s="89">
        <v>0</v>
      </c>
      <c r="KW32" s="89">
        <v>0</v>
      </c>
      <c r="KX32" s="89">
        <v>0</v>
      </c>
      <c r="KY32" s="89">
        <v>0</v>
      </c>
      <c r="KZ32" s="89">
        <v>0</v>
      </c>
      <c r="LA32" s="89">
        <v>0</v>
      </c>
      <c r="LB32" s="143">
        <f>SUM(KP32:LA32)</f>
        <v>271842.93600000005</v>
      </c>
      <c r="LC32" s="89">
        <v>0</v>
      </c>
      <c r="LD32" s="89">
        <v>0</v>
      </c>
      <c r="LE32" s="89">
        <v>0</v>
      </c>
      <c r="LF32" s="89">
        <v>0</v>
      </c>
      <c r="LG32" s="89">
        <v>0</v>
      </c>
      <c r="LH32" s="89"/>
      <c r="LI32" s="89"/>
      <c r="LJ32" s="89"/>
      <c r="LK32" s="89"/>
      <c r="LL32" s="89"/>
      <c r="LM32" s="89"/>
      <c r="LN32" s="89"/>
      <c r="LO32" s="143">
        <f>SUM(LC32:LN32)</f>
        <v>0</v>
      </c>
    </row>
    <row r="33" spans="1:327" s="2" customFormat="1" ht="109.5" customHeight="1">
      <c r="A33" s="265"/>
      <c r="B33" s="216" t="s">
        <v>87</v>
      </c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6"/>
      <c r="P33" s="225"/>
      <c r="Q33" s="225"/>
      <c r="R33" s="225"/>
      <c r="S33" s="225"/>
      <c r="T33" s="225"/>
      <c r="U33" s="225"/>
      <c r="V33" s="225"/>
      <c r="W33" s="225"/>
      <c r="X33" s="225"/>
      <c r="Y33" s="225"/>
      <c r="Z33" s="225"/>
      <c r="AA33" s="225"/>
      <c r="AB33" s="227"/>
      <c r="AC33" s="228"/>
      <c r="AD33" s="228"/>
      <c r="AE33" s="228"/>
      <c r="AF33" s="228"/>
      <c r="AG33" s="228"/>
      <c r="AH33" s="228"/>
      <c r="AI33" s="228"/>
      <c r="AJ33" s="228"/>
      <c r="AK33" s="228"/>
      <c r="AL33" s="228"/>
      <c r="AM33" s="228"/>
      <c r="AN33" s="228"/>
      <c r="AO33" s="226"/>
      <c r="AP33" s="228"/>
      <c r="AQ33" s="228"/>
      <c r="AR33" s="228"/>
      <c r="AS33" s="228"/>
      <c r="AT33" s="228"/>
      <c r="AU33" s="228"/>
      <c r="AV33" s="228"/>
      <c r="AW33" s="228"/>
      <c r="AX33" s="228"/>
      <c r="AY33" s="228"/>
      <c r="AZ33" s="228"/>
      <c r="BA33" s="228"/>
      <c r="BB33" s="226"/>
      <c r="BC33" s="228"/>
      <c r="BD33" s="228"/>
      <c r="BE33" s="228"/>
      <c r="BF33" s="228"/>
      <c r="BG33" s="228"/>
      <c r="BH33" s="228"/>
      <c r="BI33" s="228"/>
      <c r="BJ33" s="228"/>
      <c r="BK33" s="228"/>
      <c r="BL33" s="228"/>
      <c r="BM33" s="228"/>
      <c r="BN33" s="228"/>
      <c r="BO33" s="226"/>
      <c r="BP33" s="228"/>
      <c r="BQ33" s="228"/>
      <c r="BR33" s="228"/>
      <c r="BS33" s="228"/>
      <c r="BT33" s="228"/>
      <c r="BU33" s="228"/>
      <c r="BV33" s="228"/>
      <c r="BW33" s="228"/>
      <c r="BX33" s="228"/>
      <c r="BY33" s="228"/>
      <c r="BZ33" s="228"/>
      <c r="CA33" s="228"/>
      <c r="CB33" s="228"/>
      <c r="CC33" s="228"/>
      <c r="CD33" s="228"/>
      <c r="CE33" s="228"/>
      <c r="CF33" s="228"/>
      <c r="CG33" s="228"/>
      <c r="CH33" s="228"/>
      <c r="CI33" s="228"/>
      <c r="CJ33" s="228"/>
      <c r="CK33" s="228"/>
      <c r="CL33" s="228"/>
      <c r="CM33" s="228"/>
      <c r="CN33" s="228"/>
      <c r="CO33" s="226"/>
      <c r="CP33" s="228"/>
      <c r="CQ33" s="228"/>
      <c r="CR33" s="228"/>
      <c r="CS33" s="228"/>
      <c r="CT33" s="228"/>
      <c r="CU33" s="228"/>
      <c r="CV33" s="228"/>
      <c r="CW33" s="228"/>
      <c r="CX33" s="228"/>
      <c r="CY33" s="228"/>
      <c r="CZ33" s="228"/>
      <c r="DA33" s="228"/>
      <c r="DB33" s="229"/>
      <c r="DC33" s="228"/>
      <c r="DD33" s="228"/>
      <c r="DE33" s="228"/>
      <c r="DF33" s="228"/>
      <c r="DG33" s="228"/>
      <c r="DH33" s="228"/>
      <c r="DI33" s="228"/>
      <c r="DJ33" s="228"/>
      <c r="DK33" s="228"/>
      <c r="DL33" s="228"/>
      <c r="DM33" s="228"/>
      <c r="DN33" s="228"/>
      <c r="DO33" s="229"/>
      <c r="DP33" s="230"/>
      <c r="DQ33" s="230"/>
      <c r="DR33" s="230"/>
      <c r="DS33" s="230"/>
      <c r="DT33" s="230"/>
      <c r="DU33" s="230"/>
      <c r="DV33" s="230"/>
      <c r="DW33" s="230"/>
      <c r="DX33" s="230"/>
      <c r="DY33" s="230"/>
      <c r="DZ33" s="230"/>
      <c r="EA33" s="230"/>
      <c r="EB33" s="229"/>
      <c r="EC33" s="230"/>
      <c r="ED33" s="230"/>
      <c r="EE33" s="230"/>
      <c r="EF33" s="230"/>
      <c r="EG33" s="230"/>
      <c r="EH33" s="230"/>
      <c r="EI33" s="230"/>
      <c r="EJ33" s="230"/>
      <c r="EK33" s="230"/>
      <c r="EL33" s="230"/>
      <c r="EM33" s="230"/>
      <c r="EN33" s="230"/>
      <c r="EO33" s="229"/>
      <c r="EP33" s="230"/>
      <c r="EQ33" s="230"/>
      <c r="ER33" s="230"/>
      <c r="ES33" s="230"/>
      <c r="ET33" s="230"/>
      <c r="EU33" s="230"/>
      <c r="EV33" s="230"/>
      <c r="EW33" s="230"/>
      <c r="EX33" s="230"/>
      <c r="EY33" s="230"/>
      <c r="EZ33" s="230"/>
      <c r="FA33" s="230"/>
      <c r="FB33" s="229"/>
      <c r="FC33" s="96">
        <v>0</v>
      </c>
      <c r="FD33" s="96">
        <v>0</v>
      </c>
      <c r="FE33" s="96">
        <v>0</v>
      </c>
      <c r="FF33" s="96">
        <v>0</v>
      </c>
      <c r="FG33" s="96">
        <v>0</v>
      </c>
      <c r="FH33" s="96">
        <v>0</v>
      </c>
      <c r="FI33" s="96">
        <v>0</v>
      </c>
      <c r="FJ33" s="96">
        <v>0</v>
      </c>
      <c r="FK33" s="96">
        <v>0</v>
      </c>
      <c r="FL33" s="96">
        <v>0</v>
      </c>
      <c r="FM33" s="96">
        <v>0</v>
      </c>
      <c r="FN33" s="96">
        <v>0</v>
      </c>
      <c r="FO33" s="240">
        <v>0</v>
      </c>
      <c r="FP33" s="96">
        <v>0</v>
      </c>
      <c r="FQ33" s="96">
        <v>0</v>
      </c>
      <c r="FR33" s="96">
        <v>0</v>
      </c>
      <c r="FS33" s="96">
        <v>0</v>
      </c>
      <c r="FT33" s="96">
        <v>0</v>
      </c>
      <c r="FU33" s="96">
        <v>0</v>
      </c>
      <c r="FV33" s="96">
        <v>0</v>
      </c>
      <c r="FW33" s="96">
        <v>0</v>
      </c>
      <c r="FX33" s="96">
        <v>0</v>
      </c>
      <c r="FY33" s="96">
        <v>0</v>
      </c>
      <c r="FZ33" s="96">
        <v>0</v>
      </c>
      <c r="GA33" s="96">
        <v>0</v>
      </c>
      <c r="GB33" s="217">
        <v>0</v>
      </c>
      <c r="GC33" s="96">
        <v>0</v>
      </c>
      <c r="GD33" s="96">
        <v>0</v>
      </c>
      <c r="GE33" s="96">
        <v>0</v>
      </c>
      <c r="GF33" s="96">
        <v>0</v>
      </c>
      <c r="GG33" s="96">
        <v>0</v>
      </c>
      <c r="GH33" s="96">
        <v>0</v>
      </c>
      <c r="GI33" s="96">
        <v>0</v>
      </c>
      <c r="GJ33" s="96">
        <v>0</v>
      </c>
      <c r="GK33" s="96">
        <v>0</v>
      </c>
      <c r="GL33" s="96">
        <v>0</v>
      </c>
      <c r="GM33" s="96">
        <v>0</v>
      </c>
      <c r="GN33" s="96">
        <v>0</v>
      </c>
      <c r="GO33" s="217">
        <v>0</v>
      </c>
      <c r="GP33" s="96">
        <v>0</v>
      </c>
      <c r="GQ33" s="96">
        <v>0</v>
      </c>
      <c r="GR33" s="96">
        <v>0</v>
      </c>
      <c r="GS33" s="96">
        <v>0</v>
      </c>
      <c r="GT33" s="96">
        <v>0</v>
      </c>
      <c r="GU33" s="96">
        <v>0</v>
      </c>
      <c r="GV33" s="96">
        <v>0</v>
      </c>
      <c r="GW33" s="96">
        <v>0</v>
      </c>
      <c r="GX33" s="96">
        <v>0</v>
      </c>
      <c r="GY33" s="96">
        <v>0</v>
      </c>
      <c r="GZ33" s="96">
        <v>0</v>
      </c>
      <c r="HA33" s="96">
        <v>0</v>
      </c>
      <c r="HB33" s="217">
        <v>0</v>
      </c>
      <c r="HC33" s="96">
        <v>0</v>
      </c>
      <c r="HD33" s="96">
        <v>0</v>
      </c>
      <c r="HE33" s="96">
        <v>0</v>
      </c>
      <c r="HF33" s="96">
        <v>0</v>
      </c>
      <c r="HG33" s="96">
        <v>0</v>
      </c>
      <c r="HH33" s="96">
        <v>0</v>
      </c>
      <c r="HI33" s="96">
        <v>0</v>
      </c>
      <c r="HJ33" s="96">
        <v>0</v>
      </c>
      <c r="HK33" s="96">
        <v>0</v>
      </c>
      <c r="HL33" s="96">
        <v>0</v>
      </c>
      <c r="HM33" s="96">
        <v>0</v>
      </c>
      <c r="HN33" s="96">
        <v>0</v>
      </c>
      <c r="HO33" s="217">
        <v>0</v>
      </c>
      <c r="HP33" s="96">
        <v>0</v>
      </c>
      <c r="HQ33" s="96">
        <v>0</v>
      </c>
      <c r="HR33" s="96">
        <v>0</v>
      </c>
      <c r="HS33" s="96">
        <v>0</v>
      </c>
      <c r="HT33" s="96">
        <v>0</v>
      </c>
      <c r="HU33" s="96">
        <v>0</v>
      </c>
      <c r="HV33" s="96">
        <v>0</v>
      </c>
      <c r="HW33" s="96">
        <v>0</v>
      </c>
      <c r="HX33" s="96">
        <v>0</v>
      </c>
      <c r="HY33" s="96">
        <v>0</v>
      </c>
      <c r="HZ33" s="96">
        <v>0</v>
      </c>
      <c r="IA33" s="96">
        <v>0</v>
      </c>
      <c r="IB33" s="217">
        <v>0</v>
      </c>
      <c r="IC33" s="96">
        <v>0</v>
      </c>
      <c r="ID33" s="96">
        <v>0</v>
      </c>
      <c r="IE33" s="96">
        <v>0</v>
      </c>
      <c r="IF33" s="96">
        <v>0</v>
      </c>
      <c r="IG33" s="96">
        <v>0</v>
      </c>
      <c r="IH33" s="96">
        <v>0</v>
      </c>
      <c r="II33" s="96">
        <v>0</v>
      </c>
      <c r="IJ33" s="96">
        <v>0</v>
      </c>
      <c r="IK33" s="96">
        <v>0</v>
      </c>
      <c r="IL33" s="96">
        <v>0</v>
      </c>
      <c r="IM33" s="96">
        <v>0</v>
      </c>
      <c r="IN33" s="96">
        <v>0</v>
      </c>
      <c r="IO33" s="217">
        <v>0</v>
      </c>
      <c r="IP33" s="96">
        <v>0</v>
      </c>
      <c r="IQ33" s="96">
        <v>0</v>
      </c>
      <c r="IR33" s="96">
        <v>0</v>
      </c>
      <c r="IS33" s="96">
        <v>0</v>
      </c>
      <c r="IT33" s="96">
        <v>0</v>
      </c>
      <c r="IU33" s="96">
        <v>0</v>
      </c>
      <c r="IV33" s="96">
        <v>0</v>
      </c>
      <c r="IW33" s="96">
        <v>0</v>
      </c>
      <c r="IX33" s="96">
        <v>0</v>
      </c>
      <c r="IY33" s="96">
        <v>0</v>
      </c>
      <c r="IZ33" s="96">
        <v>0</v>
      </c>
      <c r="JA33" s="96">
        <v>0</v>
      </c>
      <c r="JB33" s="217">
        <v>0</v>
      </c>
      <c r="JC33" s="96">
        <v>0</v>
      </c>
      <c r="JD33" s="96">
        <v>0</v>
      </c>
      <c r="JE33" s="96">
        <v>0</v>
      </c>
      <c r="JF33" s="96">
        <v>0</v>
      </c>
      <c r="JG33" s="96">
        <v>0</v>
      </c>
      <c r="JH33" s="96">
        <v>0</v>
      </c>
      <c r="JI33" s="96">
        <v>0</v>
      </c>
      <c r="JJ33" s="96">
        <v>0</v>
      </c>
      <c r="JK33" s="96">
        <v>0</v>
      </c>
      <c r="JL33" s="96">
        <v>0</v>
      </c>
      <c r="JM33" s="96">
        <v>0</v>
      </c>
      <c r="JN33" s="96">
        <v>0</v>
      </c>
      <c r="JO33" s="217">
        <v>0</v>
      </c>
      <c r="JP33" s="96">
        <v>0</v>
      </c>
      <c r="JQ33" s="96">
        <v>0</v>
      </c>
      <c r="JR33" s="96">
        <v>0</v>
      </c>
      <c r="JS33" s="96">
        <v>0</v>
      </c>
      <c r="JT33" s="96">
        <v>0</v>
      </c>
      <c r="JU33" s="96">
        <v>0</v>
      </c>
      <c r="JV33" s="96">
        <v>0</v>
      </c>
      <c r="JW33" s="96">
        <v>0</v>
      </c>
      <c r="JX33" s="96">
        <v>0</v>
      </c>
      <c r="JY33" s="96">
        <v>0</v>
      </c>
      <c r="JZ33" s="96">
        <v>0</v>
      </c>
      <c r="KA33" s="96">
        <v>0</v>
      </c>
      <c r="KB33" s="217">
        <v>0</v>
      </c>
      <c r="KC33" s="96">
        <v>0</v>
      </c>
      <c r="KD33" s="96">
        <v>0</v>
      </c>
      <c r="KE33" s="96">
        <v>0</v>
      </c>
      <c r="KF33" s="96">
        <v>0</v>
      </c>
      <c r="KG33" s="96">
        <v>0</v>
      </c>
      <c r="KH33" s="96">
        <v>0</v>
      </c>
      <c r="KI33" s="96">
        <v>0</v>
      </c>
      <c r="KJ33" s="96">
        <v>0</v>
      </c>
      <c r="KK33" s="96">
        <v>0</v>
      </c>
      <c r="KL33" s="96">
        <v>0</v>
      </c>
      <c r="KM33" s="96">
        <v>0</v>
      </c>
      <c r="KN33" s="96">
        <v>0</v>
      </c>
      <c r="KO33" s="147">
        <f>SUM(KC33:KN33)</f>
        <v>0</v>
      </c>
      <c r="KP33" s="218">
        <v>0</v>
      </c>
      <c r="KQ33" s="218">
        <v>0</v>
      </c>
      <c r="KR33" s="218">
        <v>0</v>
      </c>
      <c r="KS33" s="218">
        <v>0</v>
      </c>
      <c r="KT33" s="218">
        <v>0</v>
      </c>
      <c r="KU33" s="218">
        <v>30014.83</v>
      </c>
      <c r="KV33" s="218">
        <v>40500.228999999999</v>
      </c>
      <c r="KW33" s="218">
        <v>29866.91</v>
      </c>
      <c r="KX33" s="218">
        <f>41592.614+39830.376</f>
        <v>81422.989999999991</v>
      </c>
      <c r="KY33" s="218">
        <f>32879.284+64369.971</f>
        <v>97249.255000000005</v>
      </c>
      <c r="KZ33" s="218">
        <v>0</v>
      </c>
      <c r="LA33" s="218">
        <v>38286.122000000003</v>
      </c>
      <c r="LB33" s="147">
        <f>SUM(KP33:LA33)</f>
        <v>317340.33600000001</v>
      </c>
      <c r="LC33" s="96">
        <f>29000+878.043+14939.243</f>
        <v>44817.286</v>
      </c>
      <c r="LD33" s="96">
        <f>32876.579+29912.931</f>
        <v>62789.509999999995</v>
      </c>
      <c r="LE33" s="96">
        <f>32836.267+29871.753+29966.815+29983.372</f>
        <v>122658.20700000001</v>
      </c>
      <c r="LF33" s="96">
        <v>0</v>
      </c>
      <c r="LG33" s="96">
        <v>32933.555</v>
      </c>
      <c r="LH33" s="96"/>
      <c r="LI33" s="96"/>
      <c r="LJ33" s="96"/>
      <c r="LK33" s="96"/>
      <c r="LL33" s="96"/>
      <c r="LM33" s="96"/>
      <c r="LN33" s="96"/>
      <c r="LO33" s="217"/>
    </row>
    <row r="34" spans="1:327" ht="109.5" customHeight="1" thickBot="1">
      <c r="A34" s="266"/>
      <c r="B34" s="211" t="s">
        <v>85</v>
      </c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2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3"/>
      <c r="AC34" s="234"/>
      <c r="AD34" s="234"/>
      <c r="AE34" s="234"/>
      <c r="AF34" s="234"/>
      <c r="AG34" s="234"/>
      <c r="AH34" s="234"/>
      <c r="AI34" s="234"/>
      <c r="AJ34" s="234"/>
      <c r="AK34" s="234"/>
      <c r="AL34" s="234"/>
      <c r="AM34" s="234"/>
      <c r="AN34" s="234"/>
      <c r="AO34" s="232"/>
      <c r="AP34" s="234"/>
      <c r="AQ34" s="234"/>
      <c r="AR34" s="234"/>
      <c r="AS34" s="234"/>
      <c r="AT34" s="234"/>
      <c r="AU34" s="234"/>
      <c r="AV34" s="234"/>
      <c r="AW34" s="234"/>
      <c r="AX34" s="234"/>
      <c r="AY34" s="234"/>
      <c r="AZ34" s="234"/>
      <c r="BA34" s="234"/>
      <c r="BB34" s="232"/>
      <c r="BC34" s="234"/>
      <c r="BD34" s="234"/>
      <c r="BE34" s="234"/>
      <c r="BF34" s="234"/>
      <c r="BG34" s="234"/>
      <c r="BH34" s="234"/>
      <c r="BI34" s="234"/>
      <c r="BJ34" s="234"/>
      <c r="BK34" s="234"/>
      <c r="BL34" s="234"/>
      <c r="BM34" s="234"/>
      <c r="BN34" s="234"/>
      <c r="BO34" s="232"/>
      <c r="BP34" s="234"/>
      <c r="BQ34" s="234"/>
      <c r="BR34" s="234"/>
      <c r="BS34" s="234"/>
      <c r="BT34" s="234"/>
      <c r="BU34" s="234"/>
      <c r="BV34" s="234"/>
      <c r="BW34" s="234"/>
      <c r="BX34" s="234"/>
      <c r="BY34" s="234"/>
      <c r="BZ34" s="234"/>
      <c r="CA34" s="234"/>
      <c r="CB34" s="234"/>
      <c r="CC34" s="234"/>
      <c r="CD34" s="234"/>
      <c r="CE34" s="234"/>
      <c r="CF34" s="234"/>
      <c r="CG34" s="234"/>
      <c r="CH34" s="234"/>
      <c r="CI34" s="234"/>
      <c r="CJ34" s="234"/>
      <c r="CK34" s="234"/>
      <c r="CL34" s="234"/>
      <c r="CM34" s="234"/>
      <c r="CN34" s="234"/>
      <c r="CO34" s="232"/>
      <c r="CP34" s="234"/>
      <c r="CQ34" s="234"/>
      <c r="CR34" s="234"/>
      <c r="CS34" s="234"/>
      <c r="CT34" s="234"/>
      <c r="CU34" s="234"/>
      <c r="CV34" s="234"/>
      <c r="CW34" s="234"/>
      <c r="CX34" s="234"/>
      <c r="CY34" s="234"/>
      <c r="CZ34" s="234"/>
      <c r="DA34" s="234"/>
      <c r="DB34" s="235"/>
      <c r="DC34" s="234"/>
      <c r="DD34" s="234"/>
      <c r="DE34" s="234"/>
      <c r="DF34" s="234"/>
      <c r="DG34" s="234"/>
      <c r="DH34" s="234"/>
      <c r="DI34" s="234"/>
      <c r="DJ34" s="234"/>
      <c r="DK34" s="234"/>
      <c r="DL34" s="234"/>
      <c r="DM34" s="234"/>
      <c r="DN34" s="234"/>
      <c r="DO34" s="235"/>
      <c r="DP34" s="236"/>
      <c r="DQ34" s="236"/>
      <c r="DR34" s="236"/>
      <c r="DS34" s="236"/>
      <c r="DT34" s="236"/>
      <c r="DU34" s="236"/>
      <c r="DV34" s="236"/>
      <c r="DW34" s="236"/>
      <c r="DX34" s="236"/>
      <c r="DY34" s="236"/>
      <c r="DZ34" s="236"/>
      <c r="EA34" s="236"/>
      <c r="EB34" s="235"/>
      <c r="EC34" s="236"/>
      <c r="ED34" s="236"/>
      <c r="EE34" s="236"/>
      <c r="EF34" s="236"/>
      <c r="EG34" s="236"/>
      <c r="EH34" s="236"/>
      <c r="EI34" s="236"/>
      <c r="EJ34" s="236"/>
      <c r="EK34" s="236"/>
      <c r="EL34" s="236"/>
      <c r="EM34" s="236"/>
      <c r="EN34" s="236"/>
      <c r="EO34" s="235"/>
      <c r="EP34" s="236"/>
      <c r="EQ34" s="236"/>
      <c r="ER34" s="236"/>
      <c r="ES34" s="236"/>
      <c r="ET34" s="236"/>
      <c r="EU34" s="236"/>
      <c r="EV34" s="236"/>
      <c r="EW34" s="236"/>
      <c r="EX34" s="236"/>
      <c r="EY34" s="236"/>
      <c r="EZ34" s="236"/>
      <c r="FA34" s="236"/>
      <c r="FB34" s="235"/>
      <c r="FC34" s="212">
        <v>0</v>
      </c>
      <c r="FD34" s="212">
        <v>0</v>
      </c>
      <c r="FE34" s="212">
        <v>0</v>
      </c>
      <c r="FF34" s="212">
        <v>0</v>
      </c>
      <c r="FG34" s="212">
        <v>0</v>
      </c>
      <c r="FH34" s="212">
        <v>0</v>
      </c>
      <c r="FI34" s="212">
        <v>0</v>
      </c>
      <c r="FJ34" s="212">
        <v>0</v>
      </c>
      <c r="FK34" s="212">
        <v>0</v>
      </c>
      <c r="FL34" s="212">
        <v>0</v>
      </c>
      <c r="FM34" s="212">
        <v>0</v>
      </c>
      <c r="FN34" s="212">
        <v>0</v>
      </c>
      <c r="FO34" s="144">
        <f t="shared" ref="FO34" si="700">SUM(FC34:FN34)</f>
        <v>0</v>
      </c>
      <c r="FP34" s="212">
        <v>0</v>
      </c>
      <c r="FQ34" s="212">
        <v>0</v>
      </c>
      <c r="FR34" s="212">
        <v>0</v>
      </c>
      <c r="FS34" s="212">
        <v>0</v>
      </c>
      <c r="FT34" s="212">
        <v>0</v>
      </c>
      <c r="FU34" s="212">
        <v>0</v>
      </c>
      <c r="FV34" s="212">
        <v>0</v>
      </c>
      <c r="FW34" s="212">
        <v>0</v>
      </c>
      <c r="FX34" s="212">
        <v>0</v>
      </c>
      <c r="FY34" s="212">
        <v>0</v>
      </c>
      <c r="FZ34" s="212">
        <v>0</v>
      </c>
      <c r="GA34" s="212">
        <v>0</v>
      </c>
      <c r="GB34" s="144">
        <f>SUM(FP34:GA34)</f>
        <v>0</v>
      </c>
      <c r="GC34" s="212">
        <v>0</v>
      </c>
      <c r="GD34" s="212">
        <v>5912.8630000000003</v>
      </c>
      <c r="GE34" s="212">
        <v>4859.2640000000001</v>
      </c>
      <c r="GF34" s="212">
        <v>0</v>
      </c>
      <c r="GG34" s="212">
        <v>0</v>
      </c>
      <c r="GH34" s="212">
        <v>0</v>
      </c>
      <c r="GI34" s="212">
        <v>0</v>
      </c>
      <c r="GJ34" s="212">
        <v>0</v>
      </c>
      <c r="GK34" s="212">
        <v>0</v>
      </c>
      <c r="GL34" s="212">
        <v>0</v>
      </c>
      <c r="GM34" s="212">
        <v>0</v>
      </c>
      <c r="GN34" s="212">
        <v>0</v>
      </c>
      <c r="GO34" s="144">
        <f>SUM(GC34:GN34)</f>
        <v>10772.127</v>
      </c>
      <c r="GP34" s="212">
        <v>0</v>
      </c>
      <c r="GQ34" s="212">
        <v>0</v>
      </c>
      <c r="GR34" s="212">
        <v>0</v>
      </c>
      <c r="GS34" s="212">
        <v>0</v>
      </c>
      <c r="GT34" s="212">
        <v>0</v>
      </c>
      <c r="GU34" s="212">
        <v>0</v>
      </c>
      <c r="GV34" s="212">
        <v>0</v>
      </c>
      <c r="GW34" s="212">
        <v>0</v>
      </c>
      <c r="GX34" s="212">
        <v>0</v>
      </c>
      <c r="GY34" s="212">
        <v>0</v>
      </c>
      <c r="GZ34" s="212">
        <v>0</v>
      </c>
      <c r="HA34" s="212">
        <v>0</v>
      </c>
      <c r="HB34" s="144">
        <f>SUM(GP34:HA34)</f>
        <v>0</v>
      </c>
      <c r="HC34" s="212">
        <v>0</v>
      </c>
      <c r="HD34" s="212">
        <v>0</v>
      </c>
      <c r="HE34" s="212">
        <v>0</v>
      </c>
      <c r="HF34" s="212">
        <v>0</v>
      </c>
      <c r="HG34" s="212">
        <v>0</v>
      </c>
      <c r="HH34" s="212">
        <v>0</v>
      </c>
      <c r="HI34" s="212">
        <v>0</v>
      </c>
      <c r="HJ34" s="212">
        <v>0</v>
      </c>
      <c r="HK34" s="212">
        <v>0</v>
      </c>
      <c r="HL34" s="212">
        <v>0</v>
      </c>
      <c r="HM34" s="212">
        <v>0</v>
      </c>
      <c r="HN34" s="212">
        <v>0</v>
      </c>
      <c r="HO34" s="144">
        <f>SUM(HC34:HN34)</f>
        <v>0</v>
      </c>
      <c r="HP34" s="212">
        <v>0</v>
      </c>
      <c r="HQ34" s="212">
        <v>0</v>
      </c>
      <c r="HR34" s="212">
        <v>0</v>
      </c>
      <c r="HS34" s="212">
        <v>0</v>
      </c>
      <c r="HT34" s="212">
        <v>0</v>
      </c>
      <c r="HU34" s="212">
        <v>0</v>
      </c>
      <c r="HV34" s="212">
        <v>0</v>
      </c>
      <c r="HW34" s="212">
        <v>0</v>
      </c>
      <c r="HX34" s="212">
        <v>0</v>
      </c>
      <c r="HY34" s="212">
        <v>0</v>
      </c>
      <c r="HZ34" s="212">
        <v>0</v>
      </c>
      <c r="IA34" s="212">
        <v>0</v>
      </c>
      <c r="IB34" s="144">
        <f>SUM(HP34:IA34)</f>
        <v>0</v>
      </c>
      <c r="IC34" s="212">
        <v>0</v>
      </c>
      <c r="ID34" s="212">
        <v>0</v>
      </c>
      <c r="IE34" s="212">
        <v>0</v>
      </c>
      <c r="IF34" s="212">
        <v>0</v>
      </c>
      <c r="IG34" s="212">
        <v>0</v>
      </c>
      <c r="IH34" s="212">
        <v>0</v>
      </c>
      <c r="II34" s="212">
        <v>0</v>
      </c>
      <c r="IJ34" s="212">
        <v>0</v>
      </c>
      <c r="IK34" s="212">
        <v>0</v>
      </c>
      <c r="IL34" s="212">
        <v>0</v>
      </c>
      <c r="IM34" s="212">
        <v>0</v>
      </c>
      <c r="IN34" s="212">
        <v>0</v>
      </c>
      <c r="IO34" s="144">
        <f>SUM(IC34:IN34)</f>
        <v>0</v>
      </c>
      <c r="IP34" s="212">
        <v>0</v>
      </c>
      <c r="IQ34" s="212">
        <v>0</v>
      </c>
      <c r="IR34" s="212">
        <v>0</v>
      </c>
      <c r="IS34" s="212">
        <v>0</v>
      </c>
      <c r="IT34" s="212">
        <v>0</v>
      </c>
      <c r="IU34" s="212">
        <v>0</v>
      </c>
      <c r="IV34" s="212">
        <v>0</v>
      </c>
      <c r="IW34" s="212">
        <v>0</v>
      </c>
      <c r="IX34" s="212">
        <v>0</v>
      </c>
      <c r="IY34" s="212">
        <v>0</v>
      </c>
      <c r="IZ34" s="212">
        <v>0</v>
      </c>
      <c r="JA34" s="212">
        <v>0</v>
      </c>
      <c r="JB34" s="144">
        <f>SUM(IP34:JA34)</f>
        <v>0</v>
      </c>
      <c r="JC34" s="212">
        <v>6166.6540000000005</v>
      </c>
      <c r="JD34" s="212">
        <v>0</v>
      </c>
      <c r="JE34" s="212">
        <v>0</v>
      </c>
      <c r="JF34" s="212">
        <v>0</v>
      </c>
      <c r="JG34" s="212">
        <v>6003.83</v>
      </c>
      <c r="JH34" s="212">
        <v>0</v>
      </c>
      <c r="JI34" s="212">
        <v>4844.9610000000002</v>
      </c>
      <c r="JJ34" s="212">
        <v>0</v>
      </c>
      <c r="JK34" s="212">
        <v>0</v>
      </c>
      <c r="JL34" s="212">
        <v>0</v>
      </c>
      <c r="JM34" s="212">
        <f>3010.446+7025.954</f>
        <v>10036.4</v>
      </c>
      <c r="JN34" s="212">
        <v>0</v>
      </c>
      <c r="JO34" s="144">
        <f>SUM(JC34:JN34)</f>
        <v>27051.845000000001</v>
      </c>
      <c r="JP34" s="212">
        <v>3973.36</v>
      </c>
      <c r="JQ34" s="212">
        <v>0</v>
      </c>
      <c r="JR34" s="212">
        <v>5028.2219999999998</v>
      </c>
      <c r="JS34" s="212">
        <v>3977.596</v>
      </c>
      <c r="JT34" s="212">
        <v>0</v>
      </c>
      <c r="JU34" s="212">
        <v>3070.5810000000001</v>
      </c>
      <c r="JV34" s="212">
        <v>5990.98</v>
      </c>
      <c r="JW34" s="212">
        <v>3069.431</v>
      </c>
      <c r="JX34" s="212">
        <v>0</v>
      </c>
      <c r="JY34" s="212">
        <f>3985.433+4091.895</f>
        <v>8077.3279999999995</v>
      </c>
      <c r="JZ34" s="212">
        <v>5006.6350000000002</v>
      </c>
      <c r="KA34" s="212">
        <v>4986.7510000000002</v>
      </c>
      <c r="KB34" s="144">
        <f>SUM(JP34:KA34)</f>
        <v>43180.884000000005</v>
      </c>
      <c r="KC34" s="212">
        <v>0</v>
      </c>
      <c r="KD34" s="212">
        <v>17943.505000000001</v>
      </c>
      <c r="KE34" s="212">
        <v>0</v>
      </c>
      <c r="KF34" s="212">
        <v>0</v>
      </c>
      <c r="KG34" s="212">
        <v>3059.4050000000002</v>
      </c>
      <c r="KH34" s="212">
        <v>1910.665</v>
      </c>
      <c r="KI34" s="212">
        <v>0</v>
      </c>
      <c r="KJ34" s="212">
        <f>2971.089+2021.455</f>
        <v>4992.5439999999999</v>
      </c>
      <c r="KK34" s="212">
        <v>0</v>
      </c>
      <c r="KL34" s="212">
        <v>3765.8589999999999</v>
      </c>
      <c r="KM34" s="212">
        <v>2898.183</v>
      </c>
      <c r="KN34" s="212">
        <v>0</v>
      </c>
      <c r="KO34" s="144">
        <f>SUM(KC34:KN34)</f>
        <v>34570.161</v>
      </c>
      <c r="KP34" s="212">
        <v>0</v>
      </c>
      <c r="KQ34" s="212">
        <v>3151.973</v>
      </c>
      <c r="KR34" s="212">
        <v>3004.0709999999999</v>
      </c>
      <c r="KS34" s="212">
        <v>3905.1550000000002</v>
      </c>
      <c r="KT34" s="212">
        <v>0</v>
      </c>
      <c r="KU34" s="212">
        <v>4072.8359999999998</v>
      </c>
      <c r="KV34" s="212">
        <v>0</v>
      </c>
      <c r="KW34" s="212">
        <v>0</v>
      </c>
      <c r="KX34" s="212">
        <v>3075.0210000000002</v>
      </c>
      <c r="KY34" s="212">
        <v>0</v>
      </c>
      <c r="KZ34" s="212">
        <v>4500.5050000000001</v>
      </c>
      <c r="LA34" s="212">
        <v>0</v>
      </c>
      <c r="LB34" s="144">
        <f>SUM(KP34:LA34)</f>
        <v>21709.561000000002</v>
      </c>
      <c r="LC34" s="212">
        <v>2888.7539999999999</v>
      </c>
      <c r="LD34" s="212">
        <v>3090.453</v>
      </c>
      <c r="LE34" s="212">
        <v>0</v>
      </c>
      <c r="LF34" s="212">
        <v>0</v>
      </c>
      <c r="LG34" s="212">
        <v>0</v>
      </c>
      <c r="LH34" s="212"/>
      <c r="LI34" s="212"/>
      <c r="LJ34" s="212"/>
      <c r="LK34" s="212"/>
      <c r="LL34" s="212"/>
      <c r="LM34" s="212"/>
      <c r="LN34" s="212"/>
      <c r="LO34" s="144">
        <f>SUM(LC34:LN34)</f>
        <v>5979.2070000000003</v>
      </c>
    </row>
    <row r="35" spans="1:327" s="51" customFormat="1" ht="15" customHeight="1" thickBot="1">
      <c r="A35" s="267"/>
      <c r="B35" s="214" t="s">
        <v>86</v>
      </c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8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/>
      <c r="AS35" s="238"/>
      <c r="AT35" s="238"/>
      <c r="AU35" s="238"/>
      <c r="AV35" s="238"/>
      <c r="AW35" s="238"/>
      <c r="AX35" s="238"/>
      <c r="AY35" s="238"/>
      <c r="AZ35" s="238"/>
      <c r="BA35" s="238"/>
      <c r="BB35" s="238"/>
      <c r="BC35" s="238"/>
      <c r="BD35" s="238"/>
      <c r="BE35" s="238"/>
      <c r="BF35" s="238"/>
      <c r="BG35" s="238"/>
      <c r="BH35" s="238"/>
      <c r="BI35" s="238"/>
      <c r="BJ35" s="238"/>
      <c r="BK35" s="238"/>
      <c r="BL35" s="238"/>
      <c r="BM35" s="238"/>
      <c r="BN35" s="238"/>
      <c r="BO35" s="238"/>
      <c r="BP35" s="238"/>
      <c r="BQ35" s="238"/>
      <c r="BR35" s="238"/>
      <c r="BS35" s="238"/>
      <c r="BT35" s="238"/>
      <c r="BU35" s="238"/>
      <c r="BV35" s="238"/>
      <c r="BW35" s="238"/>
      <c r="BX35" s="238"/>
      <c r="BY35" s="238"/>
      <c r="BZ35" s="238"/>
      <c r="CA35" s="238"/>
      <c r="CB35" s="238"/>
      <c r="CC35" s="238"/>
      <c r="CD35" s="238"/>
      <c r="CE35" s="238"/>
      <c r="CF35" s="238"/>
      <c r="CG35" s="238"/>
      <c r="CH35" s="238"/>
      <c r="CI35" s="238"/>
      <c r="CJ35" s="238"/>
      <c r="CK35" s="238"/>
      <c r="CL35" s="238"/>
      <c r="CM35" s="238"/>
      <c r="CN35" s="238"/>
      <c r="CO35" s="238"/>
      <c r="CP35" s="238"/>
      <c r="CQ35" s="238"/>
      <c r="CR35" s="238"/>
      <c r="CS35" s="238"/>
      <c r="CT35" s="238"/>
      <c r="CU35" s="238"/>
      <c r="CV35" s="238"/>
      <c r="CW35" s="238"/>
      <c r="CX35" s="238"/>
      <c r="CY35" s="238"/>
      <c r="CZ35" s="238"/>
      <c r="DA35" s="238"/>
      <c r="DB35" s="239"/>
      <c r="DC35" s="238"/>
      <c r="DD35" s="238"/>
      <c r="DE35" s="238"/>
      <c r="DF35" s="238"/>
      <c r="DG35" s="238"/>
      <c r="DH35" s="238"/>
      <c r="DI35" s="238"/>
      <c r="DJ35" s="238"/>
      <c r="DK35" s="238"/>
      <c r="DL35" s="238"/>
      <c r="DM35" s="238"/>
      <c r="DN35" s="238"/>
      <c r="DO35" s="239"/>
      <c r="DP35" s="239"/>
      <c r="DQ35" s="239"/>
      <c r="DR35" s="239"/>
      <c r="DS35" s="239"/>
      <c r="DT35" s="239"/>
      <c r="DU35" s="239"/>
      <c r="DV35" s="239"/>
      <c r="DW35" s="239"/>
      <c r="DX35" s="239"/>
      <c r="DY35" s="239"/>
      <c r="DZ35" s="239"/>
      <c r="EA35" s="239"/>
      <c r="EB35" s="239"/>
      <c r="EC35" s="239"/>
      <c r="ED35" s="239"/>
      <c r="EE35" s="239"/>
      <c r="EF35" s="239"/>
      <c r="EG35" s="239"/>
      <c r="EH35" s="239"/>
      <c r="EI35" s="239"/>
      <c r="EJ35" s="239"/>
      <c r="EK35" s="239"/>
      <c r="EL35" s="239"/>
      <c r="EM35" s="239"/>
      <c r="EN35" s="239"/>
      <c r="EO35" s="239"/>
      <c r="EP35" s="239"/>
      <c r="EQ35" s="239"/>
      <c r="ER35" s="239"/>
      <c r="ES35" s="239"/>
      <c r="ET35" s="239"/>
      <c r="EU35" s="239"/>
      <c r="EV35" s="239"/>
      <c r="EW35" s="239"/>
      <c r="EX35" s="239"/>
      <c r="EY35" s="239"/>
      <c r="EZ35" s="239"/>
      <c r="FA35" s="239"/>
      <c r="FB35" s="239"/>
      <c r="FC35" s="215">
        <f>SUM(FC32:FC34)</f>
        <v>29744.186000000002</v>
      </c>
      <c r="FD35" s="215">
        <f t="shared" ref="FD35:HO35" si="701">SUM(FD32:FD34)</f>
        <v>62107.844000000005</v>
      </c>
      <c r="FE35" s="215">
        <f t="shared" si="701"/>
        <v>31989.914000000001</v>
      </c>
      <c r="FF35" s="215">
        <f t="shared" si="701"/>
        <v>32584.413</v>
      </c>
      <c r="FG35" s="215">
        <f t="shared" si="701"/>
        <v>0</v>
      </c>
      <c r="FH35" s="215">
        <f t="shared" si="701"/>
        <v>0</v>
      </c>
      <c r="FI35" s="215">
        <f t="shared" si="701"/>
        <v>32666.026000000002</v>
      </c>
      <c r="FJ35" s="215">
        <f t="shared" si="701"/>
        <v>0</v>
      </c>
      <c r="FK35" s="215">
        <f t="shared" si="701"/>
        <v>64271.789000000004</v>
      </c>
      <c r="FL35" s="215">
        <f t="shared" si="701"/>
        <v>0</v>
      </c>
      <c r="FM35" s="215">
        <f t="shared" si="701"/>
        <v>5002.4880000000003</v>
      </c>
      <c r="FN35" s="215">
        <f t="shared" si="701"/>
        <v>37229.788999999997</v>
      </c>
      <c r="FO35" s="215">
        <f t="shared" si="701"/>
        <v>295596.44900000002</v>
      </c>
      <c r="FP35" s="215">
        <f t="shared" si="701"/>
        <v>66968.248000000007</v>
      </c>
      <c r="FQ35" s="215">
        <f t="shared" si="701"/>
        <v>32928.955000000002</v>
      </c>
      <c r="FR35" s="215">
        <f t="shared" si="701"/>
        <v>69645.453999999998</v>
      </c>
      <c r="FS35" s="215">
        <f t="shared" si="701"/>
        <v>0</v>
      </c>
      <c r="FT35" s="215">
        <f t="shared" si="701"/>
        <v>0</v>
      </c>
      <c r="FU35" s="215">
        <f t="shared" si="701"/>
        <v>27406.577000000001</v>
      </c>
      <c r="FV35" s="215">
        <f t="shared" si="701"/>
        <v>29806.231</v>
      </c>
      <c r="FW35" s="215">
        <f t="shared" si="701"/>
        <v>0</v>
      </c>
      <c r="FX35" s="215">
        <f t="shared" si="701"/>
        <v>0</v>
      </c>
      <c r="FY35" s="215">
        <f t="shared" si="701"/>
        <v>29934.118999999999</v>
      </c>
      <c r="FZ35" s="215">
        <f t="shared" si="701"/>
        <v>32809.563000000002</v>
      </c>
      <c r="GA35" s="215">
        <f t="shared" si="701"/>
        <v>98255.572000000015</v>
      </c>
      <c r="GB35" s="215">
        <f t="shared" si="701"/>
        <v>387754.71900000004</v>
      </c>
      <c r="GC35" s="215">
        <f t="shared" si="701"/>
        <v>264675.66399999999</v>
      </c>
      <c r="GD35" s="215">
        <f t="shared" si="701"/>
        <v>146309.16300000003</v>
      </c>
      <c r="GE35" s="215">
        <f t="shared" si="701"/>
        <v>40535.920000000006</v>
      </c>
      <c r="GF35" s="215">
        <f t="shared" si="701"/>
        <v>116953.753</v>
      </c>
      <c r="GG35" s="215">
        <f t="shared" si="701"/>
        <v>72806.362999999998</v>
      </c>
      <c r="GH35" s="215">
        <f t="shared" si="701"/>
        <v>65867.112999999998</v>
      </c>
      <c r="GI35" s="215">
        <f t="shared" si="701"/>
        <v>68667.247000000003</v>
      </c>
      <c r="GJ35" s="215">
        <f t="shared" si="701"/>
        <v>71584.062999999995</v>
      </c>
      <c r="GK35" s="215">
        <f t="shared" si="701"/>
        <v>108809.577</v>
      </c>
      <c r="GL35" s="215">
        <f t="shared" si="701"/>
        <v>77338.337999999989</v>
      </c>
      <c r="GM35" s="215">
        <f t="shared" si="701"/>
        <v>52295.445999999996</v>
      </c>
      <c r="GN35" s="215">
        <f t="shared" si="701"/>
        <v>94876.573999999993</v>
      </c>
      <c r="GO35" s="215">
        <f t="shared" si="701"/>
        <v>1180719.2210000001</v>
      </c>
      <c r="GP35" s="215">
        <f t="shared" si="701"/>
        <v>119400.77800000001</v>
      </c>
      <c r="GQ35" s="215">
        <f t="shared" si="701"/>
        <v>92505.032000000007</v>
      </c>
      <c r="GR35" s="215">
        <f t="shared" si="701"/>
        <v>56355.654999999999</v>
      </c>
      <c r="GS35" s="215">
        <f t="shared" si="701"/>
        <v>57929.375</v>
      </c>
      <c r="GT35" s="215">
        <f t="shared" si="701"/>
        <v>44520.214999999997</v>
      </c>
      <c r="GU35" s="215">
        <f t="shared" si="701"/>
        <v>32729</v>
      </c>
      <c r="GV35" s="215">
        <f t="shared" si="701"/>
        <v>91640.066999999995</v>
      </c>
      <c r="GW35" s="215">
        <f t="shared" si="701"/>
        <v>84644.36</v>
      </c>
      <c r="GX35" s="215">
        <f t="shared" si="701"/>
        <v>75734.813999999998</v>
      </c>
      <c r="GY35" s="215">
        <f t="shared" si="701"/>
        <v>100645.785</v>
      </c>
      <c r="GZ35" s="215">
        <f t="shared" si="701"/>
        <v>65729.842000000004</v>
      </c>
      <c r="HA35" s="215">
        <f t="shared" si="701"/>
        <v>66056.198000000004</v>
      </c>
      <c r="HB35" s="215">
        <f t="shared" si="701"/>
        <v>887891.12099999993</v>
      </c>
      <c r="HC35" s="215">
        <f t="shared" si="701"/>
        <v>32668.764999999999</v>
      </c>
      <c r="HD35" s="215">
        <f t="shared" si="701"/>
        <v>82854.782000000007</v>
      </c>
      <c r="HE35" s="215">
        <f t="shared" si="701"/>
        <v>77291.644</v>
      </c>
      <c r="HF35" s="215">
        <f t="shared" si="701"/>
        <v>29741.469000000001</v>
      </c>
      <c r="HG35" s="215">
        <f t="shared" si="701"/>
        <v>0</v>
      </c>
      <c r="HH35" s="215">
        <f t="shared" si="701"/>
        <v>0</v>
      </c>
      <c r="HI35" s="215">
        <f t="shared" si="701"/>
        <v>29889.577000000001</v>
      </c>
      <c r="HJ35" s="215">
        <f t="shared" si="701"/>
        <v>135806.215</v>
      </c>
      <c r="HK35" s="215">
        <f t="shared" si="701"/>
        <v>0</v>
      </c>
      <c r="HL35" s="215">
        <f t="shared" si="701"/>
        <v>29825.036</v>
      </c>
      <c r="HM35" s="215">
        <f t="shared" si="701"/>
        <v>154302.93300000002</v>
      </c>
      <c r="HN35" s="215">
        <f t="shared" si="701"/>
        <v>64132.451000000008</v>
      </c>
      <c r="HO35" s="215">
        <f t="shared" si="701"/>
        <v>636512.87200000009</v>
      </c>
      <c r="HP35" s="215">
        <f t="shared" ref="HP35:KA35" si="702">SUM(HP32:HP34)</f>
        <v>37360.400000000001</v>
      </c>
      <c r="HQ35" s="215">
        <f t="shared" si="702"/>
        <v>78147.792000000001</v>
      </c>
      <c r="HR35" s="215">
        <f t="shared" si="702"/>
        <v>127245.204</v>
      </c>
      <c r="HS35" s="215">
        <f t="shared" si="702"/>
        <v>45902.023999999998</v>
      </c>
      <c r="HT35" s="215">
        <f t="shared" si="702"/>
        <v>0</v>
      </c>
      <c r="HU35" s="215">
        <f t="shared" si="702"/>
        <v>60852.842999999993</v>
      </c>
      <c r="HV35" s="215">
        <f t="shared" si="702"/>
        <v>120954.9849999999</v>
      </c>
      <c r="HW35" s="215">
        <f t="shared" si="702"/>
        <v>164244.90400000001</v>
      </c>
      <c r="HX35" s="215">
        <f t="shared" si="702"/>
        <v>59718.44</v>
      </c>
      <c r="HY35" s="215">
        <f t="shared" si="702"/>
        <v>0</v>
      </c>
      <c r="HZ35" s="215">
        <f t="shared" si="702"/>
        <v>101389.32</v>
      </c>
      <c r="IA35" s="215">
        <f t="shared" si="702"/>
        <v>65746.641999999993</v>
      </c>
      <c r="IB35" s="215">
        <f t="shared" si="702"/>
        <v>861562.554</v>
      </c>
      <c r="IC35" s="215">
        <f t="shared" si="702"/>
        <v>61853.425999999999</v>
      </c>
      <c r="ID35" s="215">
        <f t="shared" si="702"/>
        <v>62743.576000000001</v>
      </c>
      <c r="IE35" s="215">
        <f t="shared" si="702"/>
        <v>31095.221000000001</v>
      </c>
      <c r="IF35" s="215">
        <f t="shared" si="702"/>
        <v>37596.764999999999</v>
      </c>
      <c r="IG35" s="215">
        <f t="shared" si="702"/>
        <v>68452.354999999996</v>
      </c>
      <c r="IH35" s="215">
        <f t="shared" si="702"/>
        <v>29898.65</v>
      </c>
      <c r="II35" s="215">
        <f t="shared" si="702"/>
        <v>32777.836000000003</v>
      </c>
      <c r="IJ35" s="215">
        <f t="shared" si="702"/>
        <v>32893.74</v>
      </c>
      <c r="IK35" s="215">
        <f t="shared" si="702"/>
        <v>34460.195</v>
      </c>
      <c r="IL35" s="215">
        <f t="shared" si="702"/>
        <v>76110.796000000002</v>
      </c>
      <c r="IM35" s="215">
        <f t="shared" si="702"/>
        <v>0</v>
      </c>
      <c r="IN35" s="215">
        <f t="shared" si="702"/>
        <v>57778.569000000003</v>
      </c>
      <c r="IO35" s="215">
        <f t="shared" si="702"/>
        <v>525661.12900000007</v>
      </c>
      <c r="IP35" s="215">
        <f t="shared" si="702"/>
        <v>77716.331999999995</v>
      </c>
      <c r="IQ35" s="215">
        <f t="shared" si="702"/>
        <v>0</v>
      </c>
      <c r="IR35" s="215">
        <f t="shared" si="702"/>
        <v>36641.110999999997</v>
      </c>
      <c r="IS35" s="215">
        <f t="shared" si="702"/>
        <v>0</v>
      </c>
      <c r="IT35" s="215">
        <f t="shared" si="702"/>
        <v>43824.940999999999</v>
      </c>
      <c r="IU35" s="215">
        <f t="shared" si="702"/>
        <v>0</v>
      </c>
      <c r="IV35" s="215">
        <f t="shared" si="702"/>
        <v>74511.784</v>
      </c>
      <c r="IW35" s="215">
        <f t="shared" si="702"/>
        <v>73176.648000000001</v>
      </c>
      <c r="IX35" s="215">
        <f t="shared" si="702"/>
        <v>0</v>
      </c>
      <c r="IY35" s="215">
        <f t="shared" si="702"/>
        <v>107281.303</v>
      </c>
      <c r="IZ35" s="215">
        <f t="shared" si="702"/>
        <v>0</v>
      </c>
      <c r="JA35" s="215">
        <f t="shared" si="702"/>
        <v>70215.233000000007</v>
      </c>
      <c r="JB35" s="215">
        <f t="shared" si="702"/>
        <v>483367.35200000001</v>
      </c>
      <c r="JC35" s="215">
        <f t="shared" si="702"/>
        <v>36168.519</v>
      </c>
      <c r="JD35" s="215">
        <f t="shared" si="702"/>
        <v>67666.39499999999</v>
      </c>
      <c r="JE35" s="215">
        <f t="shared" si="702"/>
        <v>114097.289</v>
      </c>
      <c r="JF35" s="215">
        <f t="shared" si="702"/>
        <v>0</v>
      </c>
      <c r="JG35" s="215">
        <f t="shared" si="702"/>
        <v>92561.797999999995</v>
      </c>
      <c r="JH35" s="215">
        <f t="shared" si="702"/>
        <v>71928.187999999995</v>
      </c>
      <c r="JI35" s="215">
        <f t="shared" si="702"/>
        <v>34908.027999999998</v>
      </c>
      <c r="JJ35" s="215">
        <f t="shared" si="702"/>
        <v>68196.509999999995</v>
      </c>
      <c r="JK35" s="215">
        <f t="shared" si="702"/>
        <v>70262.910999999993</v>
      </c>
      <c r="JL35" s="215">
        <f t="shared" si="702"/>
        <v>107131.762</v>
      </c>
      <c r="JM35" s="215">
        <f t="shared" si="702"/>
        <v>45046.440999999999</v>
      </c>
      <c r="JN35" s="215">
        <f t="shared" si="702"/>
        <v>34987.722000000002</v>
      </c>
      <c r="JO35" s="215">
        <f t="shared" si="702"/>
        <v>742955.56299999985</v>
      </c>
      <c r="JP35" s="215">
        <f t="shared" si="702"/>
        <v>104231.14599999999</v>
      </c>
      <c r="JQ35" s="215">
        <f t="shared" si="702"/>
        <v>34471.357000000004</v>
      </c>
      <c r="JR35" s="215">
        <f t="shared" si="702"/>
        <v>90116.244999999995</v>
      </c>
      <c r="JS35" s="215">
        <f t="shared" si="702"/>
        <v>115778.37000000001</v>
      </c>
      <c r="JT35" s="215">
        <f t="shared" si="702"/>
        <v>0</v>
      </c>
      <c r="JU35" s="215">
        <f t="shared" si="702"/>
        <v>70850.377999999997</v>
      </c>
      <c r="JV35" s="215">
        <f t="shared" si="702"/>
        <v>66239.69200000001</v>
      </c>
      <c r="JW35" s="215">
        <f t="shared" si="702"/>
        <v>71043.286999999997</v>
      </c>
      <c r="JX35" s="215">
        <f t="shared" si="702"/>
        <v>117814.535</v>
      </c>
      <c r="JY35" s="215">
        <f t="shared" si="702"/>
        <v>71403.281999999992</v>
      </c>
      <c r="JZ35" s="215">
        <f t="shared" si="702"/>
        <v>34850.476999999999</v>
      </c>
      <c r="KA35" s="215">
        <f t="shared" si="702"/>
        <v>64613.451000000001</v>
      </c>
      <c r="KB35" s="215">
        <f t="shared" ref="KB35:LO35" si="703">SUM(KB32:KB34)</f>
        <v>841412.21999999986</v>
      </c>
      <c r="KC35" s="215">
        <f t="shared" si="703"/>
        <v>140208.45799999998</v>
      </c>
      <c r="KD35" s="215">
        <f t="shared" si="703"/>
        <v>77765.521000000008</v>
      </c>
      <c r="KE35" s="215">
        <f t="shared" si="703"/>
        <v>137482.81699999998</v>
      </c>
      <c r="KF35" s="215">
        <f t="shared" si="703"/>
        <v>0</v>
      </c>
      <c r="KG35" s="215">
        <f t="shared" si="703"/>
        <v>86935.525999999998</v>
      </c>
      <c r="KH35" s="215">
        <f t="shared" si="703"/>
        <v>31804.417000000001</v>
      </c>
      <c r="KI35" s="215">
        <f t="shared" si="703"/>
        <v>95230.766999999993</v>
      </c>
      <c r="KJ35" s="215">
        <f t="shared" si="703"/>
        <v>67838.759000000005</v>
      </c>
      <c r="KK35" s="215">
        <f t="shared" si="703"/>
        <v>54488.224000000002</v>
      </c>
      <c r="KL35" s="215">
        <f t="shared" si="703"/>
        <v>117435.04499999998</v>
      </c>
      <c r="KM35" s="215">
        <f t="shared" si="703"/>
        <v>29942.879000000001</v>
      </c>
      <c r="KN35" s="215">
        <f t="shared" si="703"/>
        <v>94653.573000000004</v>
      </c>
      <c r="KO35" s="215">
        <f t="shared" si="703"/>
        <v>933785.9859999998</v>
      </c>
      <c r="KP35" s="215">
        <f t="shared" si="703"/>
        <v>29902.328000000001</v>
      </c>
      <c r="KQ35" s="215">
        <f t="shared" si="703"/>
        <v>65974.467999999993</v>
      </c>
      <c r="KR35" s="215">
        <f t="shared" si="703"/>
        <v>38880.293000000005</v>
      </c>
      <c r="KS35" s="215">
        <f t="shared" si="703"/>
        <v>105697.22200000001</v>
      </c>
      <c r="KT35" s="215">
        <f t="shared" si="703"/>
        <v>0</v>
      </c>
      <c r="KU35" s="215">
        <f t="shared" si="703"/>
        <v>75537.490000000005</v>
      </c>
      <c r="KV35" s="215">
        <f t="shared" si="703"/>
        <v>40500.228999999999</v>
      </c>
      <c r="KW35" s="215">
        <f t="shared" si="703"/>
        <v>29866.91</v>
      </c>
      <c r="KX35" s="215">
        <f t="shared" si="703"/>
        <v>84498.010999999984</v>
      </c>
      <c r="KY35" s="215">
        <f t="shared" si="703"/>
        <v>97249.255000000005</v>
      </c>
      <c r="KZ35" s="215">
        <f t="shared" si="703"/>
        <v>4500.5050000000001</v>
      </c>
      <c r="LA35" s="215">
        <f t="shared" si="703"/>
        <v>38286.122000000003</v>
      </c>
      <c r="LB35" s="215">
        <f t="shared" si="703"/>
        <v>610892.8330000001</v>
      </c>
      <c r="LC35" s="215">
        <f t="shared" si="703"/>
        <v>47706.04</v>
      </c>
      <c r="LD35" s="215">
        <f t="shared" si="703"/>
        <v>65879.962999999989</v>
      </c>
      <c r="LE35" s="215">
        <f t="shared" si="703"/>
        <v>122658.20700000001</v>
      </c>
      <c r="LF35" s="215">
        <f t="shared" si="703"/>
        <v>0</v>
      </c>
      <c r="LG35" s="215">
        <f t="shared" si="703"/>
        <v>32933.555</v>
      </c>
      <c r="LH35" s="215">
        <f t="shared" si="703"/>
        <v>0</v>
      </c>
      <c r="LI35" s="215">
        <f t="shared" si="703"/>
        <v>0</v>
      </c>
      <c r="LJ35" s="215">
        <f t="shared" si="703"/>
        <v>0</v>
      </c>
      <c r="LK35" s="215">
        <f t="shared" si="703"/>
        <v>0</v>
      </c>
      <c r="LL35" s="215">
        <f t="shared" si="703"/>
        <v>0</v>
      </c>
      <c r="LM35" s="215">
        <f t="shared" si="703"/>
        <v>0</v>
      </c>
      <c r="LN35" s="215">
        <f t="shared" si="703"/>
        <v>0</v>
      </c>
      <c r="LO35" s="215">
        <f t="shared" si="703"/>
        <v>5979.2070000000003</v>
      </c>
    </row>
    <row r="36" spans="1:327">
      <c r="A36" s="209"/>
    </row>
    <row r="37" spans="1:327" customFormat="1" ht="15">
      <c r="A37" s="254" t="s">
        <v>88</v>
      </c>
      <c r="B37" s="255"/>
      <c r="C37" s="255"/>
      <c r="D37" s="255"/>
      <c r="E37" s="255"/>
      <c r="F37" s="255"/>
    </row>
    <row r="38" spans="1:327">
      <c r="A38" s="209"/>
    </row>
    <row r="39" spans="1:327">
      <c r="A39" s="209"/>
    </row>
    <row r="40" spans="1:327">
      <c r="A40" s="209"/>
    </row>
  </sheetData>
  <mergeCells count="28">
    <mergeCell ref="KC5:KO5"/>
    <mergeCell ref="FC5:FO5"/>
    <mergeCell ref="BP4:LO4"/>
    <mergeCell ref="BP5:CB5"/>
    <mergeCell ref="CC5:CO5"/>
    <mergeCell ref="DP5:EB5"/>
    <mergeCell ref="EC5:EO5"/>
    <mergeCell ref="EP5:FB5"/>
    <mergeCell ref="KP5:LB5"/>
    <mergeCell ref="LC5:LO5"/>
    <mergeCell ref="FP5:GB5"/>
    <mergeCell ref="GC5:GO5"/>
    <mergeCell ref="GP5:HB5"/>
    <mergeCell ref="HC5:HO5"/>
    <mergeCell ref="HP5:IB5"/>
    <mergeCell ref="IC5:IO5"/>
    <mergeCell ref="A6:A31"/>
    <mergeCell ref="A32:A35"/>
    <mergeCell ref="IP5:JB5"/>
    <mergeCell ref="JC5:JO5"/>
    <mergeCell ref="JP5:KB5"/>
    <mergeCell ref="CP5:DB5"/>
    <mergeCell ref="DC5:DO5"/>
    <mergeCell ref="C5:O5"/>
    <mergeCell ref="P5:AB5"/>
    <mergeCell ref="AC5:AO5"/>
    <mergeCell ref="AP5:BB5"/>
    <mergeCell ref="BC5:BO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N80"/>
  <sheetViews>
    <sheetView workbookViewId="0">
      <pane ySplit="5" topLeftCell="A6" activePane="bottomLeft" state="frozen"/>
      <selection activeCell="H1" sqref="H1"/>
      <selection pane="bottomLeft"/>
    </sheetView>
  </sheetViews>
  <sheetFormatPr defaultRowHeight="12.75"/>
  <cols>
    <col min="1" max="1" width="6" style="11" customWidth="1"/>
    <col min="2" max="2" width="38.28515625" style="5" customWidth="1"/>
    <col min="3" max="3" width="9.140625" style="5" customWidth="1"/>
    <col min="4" max="4" width="8.85546875" style="5" customWidth="1"/>
    <col min="5" max="5" width="9.140625" style="5" customWidth="1"/>
    <col min="6" max="9" width="8.85546875" style="5" customWidth="1"/>
    <col min="10" max="10" width="9.140625" style="47" customWidth="1"/>
    <col min="11" max="12" width="9.140625" style="5" customWidth="1"/>
    <col min="13" max="13" width="9.140625" style="47" customWidth="1"/>
    <col min="14" max="14" width="9" style="5" customWidth="1"/>
    <col min="15" max="15" width="8.5703125" style="53" customWidth="1"/>
    <col min="16" max="16" width="9" style="47" customWidth="1"/>
    <col min="17" max="17" width="8.140625" style="47" customWidth="1"/>
    <col min="18" max="18" width="8.7109375" style="47" customWidth="1"/>
    <col min="19" max="19" width="8.140625" style="47" customWidth="1"/>
    <col min="20" max="24" width="9" style="47" customWidth="1"/>
    <col min="25" max="26" width="8.7109375" style="47" bestFit="1" customWidth="1"/>
    <col min="27" max="16384" width="9.140625" style="11"/>
  </cols>
  <sheetData>
    <row r="1" spans="1:27" ht="18.75">
      <c r="A1" s="1" t="s">
        <v>58</v>
      </c>
      <c r="B1" s="6"/>
      <c r="C1" s="6"/>
      <c r="D1" s="6"/>
      <c r="E1" s="6"/>
      <c r="F1" s="6"/>
      <c r="G1" s="6"/>
      <c r="H1" s="6"/>
      <c r="I1" s="6"/>
      <c r="K1" s="6"/>
      <c r="L1" s="6"/>
      <c r="N1" s="6"/>
    </row>
    <row r="2" spans="1:27" ht="12.75" customHeight="1">
      <c r="A2" s="2" t="s">
        <v>42</v>
      </c>
      <c r="B2" s="6"/>
      <c r="C2" s="6"/>
      <c r="D2" s="6"/>
      <c r="E2" s="6"/>
      <c r="F2" s="6"/>
      <c r="G2" s="6"/>
      <c r="H2" s="6"/>
      <c r="I2" s="6"/>
      <c r="J2" s="256" t="s">
        <v>89</v>
      </c>
      <c r="K2" s="6"/>
      <c r="L2" s="6"/>
      <c r="N2" s="6"/>
    </row>
    <row r="3" spans="1:27" ht="6.95" customHeight="1">
      <c r="A3" s="5"/>
      <c r="B3" s="6"/>
      <c r="C3" s="6"/>
      <c r="D3" s="6"/>
      <c r="E3" s="6"/>
      <c r="F3" s="6"/>
      <c r="G3" s="6"/>
      <c r="H3" s="6"/>
      <c r="I3" s="6"/>
      <c r="K3" s="6"/>
      <c r="L3" s="6"/>
      <c r="N3" s="6"/>
    </row>
    <row r="4" spans="1:27" ht="14.1" customHeight="1" thickBot="1"/>
    <row r="5" spans="1:27" s="15" customFormat="1" ht="63.75" customHeight="1" thickBot="1">
      <c r="A5" s="261" t="s">
        <v>37</v>
      </c>
      <c r="B5" s="38" t="s">
        <v>50</v>
      </c>
      <c r="C5" s="48">
        <v>1995</v>
      </c>
      <c r="D5" s="48">
        <v>1996</v>
      </c>
      <c r="E5" s="48">
        <v>1997</v>
      </c>
      <c r="F5" s="48">
        <v>1998</v>
      </c>
      <c r="G5" s="48">
        <v>1999</v>
      </c>
      <c r="H5" s="48">
        <v>2000</v>
      </c>
      <c r="I5" s="48">
        <v>2001</v>
      </c>
      <c r="J5" s="48">
        <v>2002</v>
      </c>
      <c r="K5" s="48">
        <v>2003</v>
      </c>
      <c r="L5" s="48">
        <v>2004</v>
      </c>
      <c r="M5" s="48">
        <v>2005</v>
      </c>
      <c r="N5" s="48">
        <v>2006</v>
      </c>
      <c r="O5" s="48">
        <v>2007</v>
      </c>
      <c r="P5" s="48">
        <v>2008</v>
      </c>
      <c r="Q5" s="48">
        <v>2009</v>
      </c>
      <c r="R5" s="48">
        <v>2010</v>
      </c>
      <c r="S5" s="48">
        <v>2011</v>
      </c>
      <c r="T5" s="48">
        <v>2012</v>
      </c>
      <c r="U5" s="48">
        <v>2013</v>
      </c>
      <c r="V5" s="48">
        <v>2014</v>
      </c>
      <c r="W5" s="48">
        <v>2015</v>
      </c>
      <c r="X5" s="48">
        <v>2016</v>
      </c>
      <c r="Y5" s="48">
        <v>2017</v>
      </c>
      <c r="Z5" s="48">
        <v>2018</v>
      </c>
      <c r="AA5" s="48">
        <v>2019</v>
      </c>
    </row>
    <row r="6" spans="1:27" ht="15" customHeight="1">
      <c r="A6" s="262"/>
      <c r="B6" s="16" t="s">
        <v>34</v>
      </c>
      <c r="C6" s="157"/>
      <c r="D6" s="157"/>
      <c r="E6" s="157"/>
      <c r="F6" s="157"/>
      <c r="G6" s="157"/>
      <c r="H6" s="157"/>
      <c r="I6" s="157"/>
      <c r="J6" s="89">
        <v>101855</v>
      </c>
      <c r="K6" s="89">
        <v>118556</v>
      </c>
      <c r="L6" s="89">
        <v>126218</v>
      </c>
      <c r="M6" s="89">
        <v>112716</v>
      </c>
      <c r="N6" s="89">
        <v>108579.561</v>
      </c>
      <c r="O6" s="119">
        <v>103600.15999999999</v>
      </c>
      <c r="P6" s="89">
        <v>58932.515999999996</v>
      </c>
      <c r="Q6" s="89">
        <v>102396.874</v>
      </c>
      <c r="R6" s="89">
        <v>117975.281</v>
      </c>
      <c r="S6" s="89">
        <v>266242.15700000001</v>
      </c>
      <c r="T6" s="89">
        <v>183815.04000000001</v>
      </c>
      <c r="U6" s="89">
        <v>192070.755</v>
      </c>
      <c r="V6" s="89">
        <v>247292.69</v>
      </c>
      <c r="W6" s="89">
        <v>417122.24</v>
      </c>
      <c r="X6" s="89">
        <v>192926.745</v>
      </c>
      <c r="Y6" s="89">
        <v>199614.052</v>
      </c>
      <c r="Z6" s="89">
        <v>204364.60100000002</v>
      </c>
      <c r="AA6" s="89">
        <v>218624.68499999997</v>
      </c>
    </row>
    <row r="7" spans="1:27" ht="23.25" thickBot="1">
      <c r="A7" s="262"/>
      <c r="B7" s="23" t="s">
        <v>35</v>
      </c>
      <c r="C7" s="158"/>
      <c r="D7" s="158"/>
      <c r="E7" s="158"/>
      <c r="F7" s="158"/>
      <c r="G7" s="158"/>
      <c r="H7" s="158"/>
      <c r="I7" s="158"/>
      <c r="J7" s="91">
        <v>3430</v>
      </c>
      <c r="K7" s="91">
        <v>5117</v>
      </c>
      <c r="L7" s="91">
        <v>2406</v>
      </c>
      <c r="M7" s="91">
        <v>9485</v>
      </c>
      <c r="N7" s="91">
        <v>1076</v>
      </c>
      <c r="O7" s="120">
        <v>0</v>
      </c>
      <c r="P7" s="91">
        <v>0</v>
      </c>
      <c r="Q7" s="91">
        <v>0</v>
      </c>
      <c r="R7" s="91">
        <v>0</v>
      </c>
      <c r="S7" s="91">
        <v>0</v>
      </c>
      <c r="T7" s="91">
        <v>0</v>
      </c>
      <c r="U7" s="91">
        <v>0</v>
      </c>
      <c r="V7" s="91">
        <v>0</v>
      </c>
      <c r="W7" s="91">
        <v>0</v>
      </c>
      <c r="X7" s="91">
        <v>0</v>
      </c>
      <c r="Y7" s="91">
        <v>0</v>
      </c>
      <c r="Z7" s="91">
        <v>0</v>
      </c>
      <c r="AA7" s="91">
        <v>0</v>
      </c>
    </row>
    <row r="8" spans="1:27" s="51" customFormat="1" ht="21.75" thickBot="1">
      <c r="A8" s="262"/>
      <c r="B8" s="49" t="s">
        <v>36</v>
      </c>
      <c r="C8" s="59">
        <v>174025</v>
      </c>
      <c r="D8" s="59">
        <v>126303</v>
      </c>
      <c r="E8" s="61">
        <v>131467</v>
      </c>
      <c r="F8" s="59">
        <v>102032</v>
      </c>
      <c r="G8" s="62">
        <v>89436</v>
      </c>
      <c r="H8" s="59">
        <v>120589</v>
      </c>
      <c r="I8" s="59">
        <v>157614</v>
      </c>
      <c r="J8" s="117">
        <v>105285</v>
      </c>
      <c r="K8" s="117">
        <v>123673</v>
      </c>
      <c r="L8" s="117">
        <v>128624</v>
      </c>
      <c r="M8" s="117">
        <v>122201</v>
      </c>
      <c r="N8" s="117">
        <v>109655.561</v>
      </c>
      <c r="O8" s="92">
        <v>103600.15999999999</v>
      </c>
      <c r="P8" s="92">
        <v>58932.515999999996</v>
      </c>
      <c r="Q8" s="60">
        <f>SUM(Q6:Q7)</f>
        <v>102396.874</v>
      </c>
      <c r="R8" s="92">
        <v>117975.281</v>
      </c>
      <c r="S8" s="92">
        <v>266242.15700000001</v>
      </c>
      <c r="T8" s="92">
        <v>183815.04000000001</v>
      </c>
      <c r="U8" s="92">
        <v>192070.755</v>
      </c>
      <c r="V8" s="92">
        <v>247292.69</v>
      </c>
      <c r="W8" s="92">
        <v>417122.24</v>
      </c>
      <c r="X8" s="92">
        <v>192926.745</v>
      </c>
      <c r="Y8" s="92">
        <v>199614.052</v>
      </c>
      <c r="Z8" s="92">
        <v>204364.60100000002</v>
      </c>
      <c r="AA8" s="92">
        <v>218624.68499999997</v>
      </c>
    </row>
    <row r="9" spans="1:27" s="134" customFormat="1" ht="42.75" thickBot="1">
      <c r="A9" s="262"/>
      <c r="B9" s="132" t="s">
        <v>68</v>
      </c>
      <c r="C9" s="133">
        <f>C8/C36</f>
        <v>4.7191505447666447E-2</v>
      </c>
      <c r="D9" s="133">
        <f t="shared" ref="D9:AA9" si="0">D8/D36</f>
        <v>4.3907638322288313E-2</v>
      </c>
      <c r="E9" s="133">
        <f t="shared" si="0"/>
        <v>3.1315755214850562E-2</v>
      </c>
      <c r="F9" s="133">
        <f t="shared" si="0"/>
        <v>2.2363760020313622E-2</v>
      </c>
      <c r="G9" s="133">
        <f t="shared" si="0"/>
        <v>1.8344082834057703E-2</v>
      </c>
      <c r="H9" s="133">
        <f t="shared" si="0"/>
        <v>2.9423044783848561E-2</v>
      </c>
      <c r="I9" s="133">
        <f t="shared" si="0"/>
        <v>3.3556308703483542E-2</v>
      </c>
      <c r="J9" s="133">
        <f t="shared" si="0"/>
        <v>2.3319173462099399E-2</v>
      </c>
      <c r="K9" s="133">
        <f t="shared" si="0"/>
        <v>2.6315175880303403E-2</v>
      </c>
      <c r="L9" s="133">
        <f t="shared" si="0"/>
        <v>2.6090883894945547E-2</v>
      </c>
      <c r="M9" s="133">
        <f t="shared" si="0"/>
        <v>2.7445676936559235E-2</v>
      </c>
      <c r="N9" s="133">
        <f t="shared" si="0"/>
        <v>2.5431114115151972E-2</v>
      </c>
      <c r="O9" s="133">
        <f t="shared" si="0"/>
        <v>2.979587266080477E-2</v>
      </c>
      <c r="P9" s="133">
        <f t="shared" si="0"/>
        <v>1.4243310221418047E-2</v>
      </c>
      <c r="Q9" s="133">
        <f t="shared" si="0"/>
        <v>1.9278357450119889E-2</v>
      </c>
      <c r="R9" s="133">
        <f t="shared" si="0"/>
        <v>1.2926149102666614E-2</v>
      </c>
      <c r="S9" s="133">
        <f t="shared" si="0"/>
        <v>4.35951260459062E-2</v>
      </c>
      <c r="T9" s="133">
        <f t="shared" si="0"/>
        <v>2.9784670413028902E-2</v>
      </c>
      <c r="U9" s="133">
        <f t="shared" si="0"/>
        <v>2.8258897861385305E-2</v>
      </c>
      <c r="V9" s="133">
        <f t="shared" si="0"/>
        <v>3.5595830250625439E-2</v>
      </c>
      <c r="W9" s="133">
        <f t="shared" si="0"/>
        <v>5.3163449704572617E-2</v>
      </c>
      <c r="X9" s="133">
        <f t="shared" si="0"/>
        <v>2.4093036572255075E-2</v>
      </c>
      <c r="Y9" s="133">
        <f t="shared" si="0"/>
        <v>2.3711762835800076E-2</v>
      </c>
      <c r="Z9" s="133">
        <f t="shared" si="0"/>
        <v>2.0348937085248167E-2</v>
      </c>
      <c r="AA9" s="133">
        <f t="shared" si="0"/>
        <v>2.7159378420599355E-2</v>
      </c>
    </row>
    <row r="10" spans="1:27" ht="22.5">
      <c r="A10" s="262"/>
      <c r="B10" s="42" t="s">
        <v>76</v>
      </c>
      <c r="C10" s="159"/>
      <c r="D10" s="159"/>
      <c r="E10" s="159"/>
      <c r="F10" s="159"/>
      <c r="G10" s="159"/>
      <c r="H10" s="159"/>
      <c r="I10" s="159"/>
      <c r="J10" s="94">
        <v>193115</v>
      </c>
      <c r="K10" s="94">
        <v>247742</v>
      </c>
      <c r="L10" s="94">
        <v>378431</v>
      </c>
      <c r="M10" s="94">
        <v>217950</v>
      </c>
      <c r="N10" s="94">
        <v>244059.424</v>
      </c>
      <c r="O10" s="121">
        <v>134288.68199999997</v>
      </c>
      <c r="P10" s="94">
        <v>132761.69099999999</v>
      </c>
      <c r="Q10" s="94">
        <v>158900.7156</v>
      </c>
      <c r="R10" s="94">
        <v>250027.11299999998</v>
      </c>
      <c r="S10" s="94">
        <v>246747.16500000004</v>
      </c>
      <c r="T10" s="94">
        <v>207876.01099999997</v>
      </c>
      <c r="U10" s="94">
        <v>223166.47999999998</v>
      </c>
      <c r="V10" s="94">
        <v>253874.29400000005</v>
      </c>
      <c r="W10" s="94">
        <v>278887.01999999996</v>
      </c>
      <c r="X10" s="94">
        <v>296970.64500000002</v>
      </c>
      <c r="Y10" s="94">
        <v>295068.94300000003</v>
      </c>
      <c r="Z10" s="94">
        <v>273061.739</v>
      </c>
      <c r="AA10" s="94">
        <v>260511.53399999999</v>
      </c>
    </row>
    <row r="11" spans="1:27" ht="22.5">
      <c r="A11" s="262"/>
      <c r="B11" s="42" t="s">
        <v>77</v>
      </c>
      <c r="C11" s="159"/>
      <c r="D11" s="159"/>
      <c r="E11" s="159"/>
      <c r="F11" s="159"/>
      <c r="G11" s="159"/>
      <c r="H11" s="159"/>
      <c r="I11" s="159"/>
      <c r="J11" s="94">
        <v>853019</v>
      </c>
      <c r="K11" s="94">
        <v>898512</v>
      </c>
      <c r="L11" s="94">
        <v>973310</v>
      </c>
      <c r="M11" s="94">
        <v>925844</v>
      </c>
      <c r="N11" s="94">
        <v>961799.20500000007</v>
      </c>
      <c r="O11" s="121">
        <v>822398.27600000007</v>
      </c>
      <c r="P11" s="94">
        <v>820794.78600000008</v>
      </c>
      <c r="Q11" s="94">
        <v>886269.52999999991</v>
      </c>
      <c r="R11" s="94">
        <v>1067351.0899999999</v>
      </c>
      <c r="S11" s="94">
        <v>1555771.2560000001</v>
      </c>
      <c r="T11" s="94">
        <v>1326203.0210000002</v>
      </c>
      <c r="U11" s="94">
        <v>1282630.9100000001</v>
      </c>
      <c r="V11" s="94">
        <v>1465776.0529999998</v>
      </c>
      <c r="W11" s="94">
        <v>1625637.3189999999</v>
      </c>
      <c r="X11" s="94">
        <v>1728895.4279999998</v>
      </c>
      <c r="Y11" s="94">
        <v>1775266.3219999999</v>
      </c>
      <c r="Z11" s="94">
        <v>1709575.3359999997</v>
      </c>
      <c r="AA11" s="94">
        <v>1814646.8280000004</v>
      </c>
    </row>
    <row r="12" spans="1:27" ht="23.25" thickBot="1">
      <c r="A12" s="262"/>
      <c r="B12" s="140" t="s">
        <v>78</v>
      </c>
      <c r="C12" s="160"/>
      <c r="D12" s="160"/>
      <c r="E12" s="160"/>
      <c r="F12" s="160"/>
      <c r="G12" s="160"/>
      <c r="H12" s="160"/>
      <c r="I12" s="160"/>
      <c r="J12" s="96">
        <v>102285</v>
      </c>
      <c r="K12" s="96">
        <v>86929</v>
      </c>
      <c r="L12" s="96">
        <v>64622</v>
      </c>
      <c r="M12" s="96">
        <v>35968</v>
      </c>
      <c r="N12" s="96">
        <v>0</v>
      </c>
      <c r="O12" s="122">
        <v>0</v>
      </c>
      <c r="P12" s="96">
        <v>0</v>
      </c>
      <c r="Q12" s="96">
        <v>0</v>
      </c>
      <c r="R12" s="96">
        <v>0</v>
      </c>
      <c r="S12" s="96">
        <v>0</v>
      </c>
      <c r="T12" s="96">
        <v>0</v>
      </c>
      <c r="U12" s="96">
        <v>0</v>
      </c>
      <c r="V12" s="96">
        <v>0</v>
      </c>
      <c r="W12" s="96">
        <v>0</v>
      </c>
      <c r="X12" s="96">
        <v>0</v>
      </c>
      <c r="Y12" s="96">
        <v>0</v>
      </c>
      <c r="Z12" s="96">
        <v>0</v>
      </c>
      <c r="AA12" s="96">
        <v>0</v>
      </c>
    </row>
    <row r="13" spans="1:27" s="51" customFormat="1" ht="29.25" customHeight="1" thickBot="1">
      <c r="A13" s="262"/>
      <c r="B13" s="49" t="s">
        <v>38</v>
      </c>
      <c r="C13" s="59">
        <v>1278727</v>
      </c>
      <c r="D13" s="59">
        <v>1226432</v>
      </c>
      <c r="E13" s="61">
        <v>1310000</v>
      </c>
      <c r="F13" s="59">
        <v>1358029</v>
      </c>
      <c r="G13" s="62">
        <v>1389609</v>
      </c>
      <c r="H13" s="59">
        <v>1295502</v>
      </c>
      <c r="I13" s="59">
        <v>1139500</v>
      </c>
      <c r="J13" s="117">
        <v>1148419</v>
      </c>
      <c r="K13" s="117">
        <v>1233183</v>
      </c>
      <c r="L13" s="117">
        <v>1416363</v>
      </c>
      <c r="M13" s="117">
        <v>1179762</v>
      </c>
      <c r="N13" s="117">
        <v>1205858.6290000002</v>
      </c>
      <c r="O13" s="92">
        <v>956686.9580000001</v>
      </c>
      <c r="P13" s="117">
        <v>953556.47700000007</v>
      </c>
      <c r="Q13" s="117">
        <v>1045170.2455999999</v>
      </c>
      <c r="R13" s="117">
        <v>1317378.2029999997</v>
      </c>
      <c r="S13" s="117">
        <v>1802518.4210000001</v>
      </c>
      <c r="T13" s="117">
        <v>1534079.0320000001</v>
      </c>
      <c r="U13" s="117">
        <v>1505797.3900000001</v>
      </c>
      <c r="V13" s="117">
        <v>1719650.3469999998</v>
      </c>
      <c r="W13" s="117">
        <v>1904524.3389999999</v>
      </c>
      <c r="X13" s="117">
        <v>2025866.0729999999</v>
      </c>
      <c r="Y13" s="117">
        <v>2070335.2649999999</v>
      </c>
      <c r="Z13" s="117">
        <v>1982637.0749999997</v>
      </c>
      <c r="AA13" s="117">
        <v>2075158.3620000004</v>
      </c>
    </row>
    <row r="14" spans="1:27" s="134" customFormat="1" ht="42.75" thickBot="1">
      <c r="A14" s="262"/>
      <c r="B14" s="132" t="s">
        <v>67</v>
      </c>
      <c r="C14" s="133">
        <f>C13/C36</f>
        <v>0.3467608227931514</v>
      </c>
      <c r="D14" s="133">
        <f t="shared" ref="D14:Z14" si="1">D13/D36</f>
        <v>0.42635355203661596</v>
      </c>
      <c r="E14" s="133">
        <f t="shared" si="1"/>
        <v>0.31204514693006025</v>
      </c>
      <c r="F14" s="133">
        <f t="shared" si="1"/>
        <v>0.2976579372807206</v>
      </c>
      <c r="G14" s="133">
        <f t="shared" si="1"/>
        <v>0.28502060247497751</v>
      </c>
      <c r="H14" s="133">
        <f t="shared" si="1"/>
        <v>0.31609527704488288</v>
      </c>
      <c r="I14" s="133">
        <f t="shared" si="1"/>
        <v>0.24260163289821651</v>
      </c>
      <c r="J14" s="133">
        <f t="shared" si="1"/>
        <v>0.25435894826585675</v>
      </c>
      <c r="K14" s="133">
        <f t="shared" si="1"/>
        <v>0.26239702714092966</v>
      </c>
      <c r="L14" s="133">
        <f t="shared" si="1"/>
        <v>0.287303789231378</v>
      </c>
      <c r="M14" s="133">
        <f t="shared" si="1"/>
        <v>0.26496809939385929</v>
      </c>
      <c r="N14" s="133">
        <f t="shared" si="1"/>
        <v>0.27966049438057877</v>
      </c>
      <c r="O14" s="133">
        <f t="shared" si="1"/>
        <v>0.27514747831297448</v>
      </c>
      <c r="P14" s="133">
        <f t="shared" si="1"/>
        <v>0.23046361563035056</v>
      </c>
      <c r="Q14" s="133">
        <f t="shared" si="1"/>
        <v>0.19677520224793574</v>
      </c>
      <c r="R14" s="133">
        <f t="shared" si="1"/>
        <v>0.14434063587083978</v>
      </c>
      <c r="S14" s="133">
        <f t="shared" si="1"/>
        <v>0.29514866709693466</v>
      </c>
      <c r="T14" s="133">
        <f t="shared" si="1"/>
        <v>0.24857616849882588</v>
      </c>
      <c r="U14" s="133">
        <f t="shared" si="1"/>
        <v>0.22154426707986116</v>
      </c>
      <c r="V14" s="133">
        <f t="shared" si="1"/>
        <v>0.24753009012211855</v>
      </c>
      <c r="W14" s="133">
        <f t="shared" si="1"/>
        <v>0.24273719835116178</v>
      </c>
      <c r="X14" s="133">
        <f t="shared" si="1"/>
        <v>0.2529937743327384</v>
      </c>
      <c r="Y14" s="133">
        <f t="shared" si="1"/>
        <v>0.24593107700791175</v>
      </c>
      <c r="Z14" s="133">
        <f t="shared" si="1"/>
        <v>0.19741460558551155</v>
      </c>
      <c r="AA14" s="133">
        <f t="shared" ref="AA14" si="2">AA13/AA36</f>
        <v>0.2577934474152776</v>
      </c>
    </row>
    <row r="15" spans="1:27" ht="15" customHeight="1">
      <c r="A15" s="262"/>
      <c r="B15" s="31" t="s">
        <v>39</v>
      </c>
      <c r="C15" s="159"/>
      <c r="D15" s="159"/>
      <c r="E15" s="159"/>
      <c r="F15" s="159"/>
      <c r="G15" s="159"/>
      <c r="H15" s="64">
        <v>123441</v>
      </c>
      <c r="I15" s="64">
        <v>105408</v>
      </c>
      <c r="J15" s="94">
        <v>126200</v>
      </c>
      <c r="K15" s="94">
        <v>124037</v>
      </c>
      <c r="L15" s="94">
        <v>113925</v>
      </c>
      <c r="M15" s="94">
        <v>153573</v>
      </c>
      <c r="N15" s="94">
        <v>94343.660999999993</v>
      </c>
      <c r="O15" s="121">
        <v>129725.505</v>
      </c>
      <c r="P15" s="94">
        <v>202429.239</v>
      </c>
      <c r="Q15" s="94">
        <v>123042.05299999999</v>
      </c>
      <c r="R15" s="94">
        <v>230950.046</v>
      </c>
      <c r="S15" s="94">
        <v>209847.435</v>
      </c>
      <c r="T15" s="94">
        <v>207336.89500000002</v>
      </c>
      <c r="U15" s="94">
        <v>258891.03899999999</v>
      </c>
      <c r="V15" s="94">
        <v>229100.70600000001</v>
      </c>
      <c r="W15" s="94">
        <v>205437.69</v>
      </c>
      <c r="X15" s="94">
        <v>243946.18200000003</v>
      </c>
      <c r="Y15" s="94">
        <v>269633.30700000003</v>
      </c>
      <c r="Z15" s="94">
        <v>1982637.0749999997</v>
      </c>
      <c r="AA15" s="94">
        <v>270482.94400000002</v>
      </c>
    </row>
    <row r="16" spans="1:27" ht="23.25" thickBot="1">
      <c r="A16" s="262"/>
      <c r="B16" s="42" t="s">
        <v>40</v>
      </c>
      <c r="C16" s="168"/>
      <c r="D16" s="168"/>
      <c r="E16" s="168"/>
      <c r="F16" s="168"/>
      <c r="G16" s="168"/>
      <c r="H16" s="73">
        <v>0</v>
      </c>
      <c r="I16" s="73">
        <v>0</v>
      </c>
      <c r="J16" s="98">
        <v>2413</v>
      </c>
      <c r="K16" s="98">
        <v>996</v>
      </c>
      <c r="L16" s="98">
        <v>2412</v>
      </c>
      <c r="M16" s="98">
        <v>1563</v>
      </c>
      <c r="N16" s="98">
        <v>0</v>
      </c>
      <c r="O16" s="123">
        <v>0</v>
      </c>
      <c r="P16" s="98">
        <v>0</v>
      </c>
      <c r="Q16" s="98">
        <v>0</v>
      </c>
      <c r="R16" s="98">
        <v>0</v>
      </c>
      <c r="S16" s="98">
        <v>0</v>
      </c>
      <c r="T16" s="98">
        <v>0</v>
      </c>
      <c r="U16" s="98">
        <v>0</v>
      </c>
      <c r="V16" s="98">
        <v>0</v>
      </c>
      <c r="W16" s="98">
        <v>0</v>
      </c>
      <c r="X16" s="98">
        <v>0</v>
      </c>
      <c r="Y16" s="98">
        <v>0</v>
      </c>
      <c r="Z16" s="98">
        <v>263761.92499999999</v>
      </c>
      <c r="AA16" s="98">
        <v>0</v>
      </c>
    </row>
    <row r="17" spans="1:326" s="51" customFormat="1" ht="21.75" thickBot="1">
      <c r="A17" s="262"/>
      <c r="B17" s="49" t="s">
        <v>69</v>
      </c>
      <c r="C17" s="59">
        <v>110152</v>
      </c>
      <c r="D17" s="59">
        <v>104530</v>
      </c>
      <c r="E17" s="61">
        <v>108454</v>
      </c>
      <c r="F17" s="59">
        <v>97260</v>
      </c>
      <c r="G17" s="62">
        <v>145703</v>
      </c>
      <c r="H17" s="59">
        <v>123441</v>
      </c>
      <c r="I17" s="59">
        <v>105408</v>
      </c>
      <c r="J17" s="117">
        <v>128613</v>
      </c>
      <c r="K17" s="117">
        <v>125033</v>
      </c>
      <c r="L17" s="117">
        <v>116337</v>
      </c>
      <c r="M17" s="117">
        <v>155136</v>
      </c>
      <c r="N17" s="117">
        <v>94343.660999999993</v>
      </c>
      <c r="O17" s="92">
        <v>129725.505</v>
      </c>
      <c r="P17" s="92">
        <v>202429.239</v>
      </c>
      <c r="Q17" s="92">
        <v>123042.05299999999</v>
      </c>
      <c r="R17" s="92">
        <v>230950.046</v>
      </c>
      <c r="S17" s="92">
        <v>209847.435</v>
      </c>
      <c r="T17" s="92">
        <v>207336.89500000002</v>
      </c>
      <c r="U17" s="92">
        <v>258891.03899999999</v>
      </c>
      <c r="V17" s="92">
        <v>229100.70600000001</v>
      </c>
      <c r="W17" s="92">
        <v>205437.69</v>
      </c>
      <c r="X17" s="92">
        <v>243946.18200000003</v>
      </c>
      <c r="Y17" s="92">
        <v>269633.30700000003</v>
      </c>
      <c r="Z17" s="92">
        <f>SUM(Z15:Z16)</f>
        <v>2246398.9999999995</v>
      </c>
      <c r="AA17" s="92">
        <v>270482.94400000002</v>
      </c>
    </row>
    <row r="18" spans="1:326" s="134" customFormat="1" ht="42.75" thickBot="1">
      <c r="A18" s="262"/>
      <c r="B18" s="132" t="s">
        <v>70</v>
      </c>
      <c r="C18" s="133">
        <f>C17/C36</f>
        <v>2.98706433447571E-2</v>
      </c>
      <c r="D18" s="133">
        <f t="shared" ref="D18:AA18" si="3">D17/D36</f>
        <v>3.633853062737067E-2</v>
      </c>
      <c r="E18" s="133">
        <f t="shared" si="3"/>
        <v>2.5834003332177675E-2</v>
      </c>
      <c r="F18" s="133">
        <f t="shared" si="3"/>
        <v>2.1317814995057461E-2</v>
      </c>
      <c r="G18" s="133">
        <f t="shared" si="3"/>
        <v>2.988492219207824E-2</v>
      </c>
      <c r="H18" s="133">
        <f t="shared" si="3"/>
        <v>3.0118916909196113E-2</v>
      </c>
      <c r="I18" s="133">
        <f t="shared" si="3"/>
        <v>2.2441555875853628E-2</v>
      </c>
      <c r="J18" s="133">
        <f t="shared" si="3"/>
        <v>2.8486003290886543E-2</v>
      </c>
      <c r="K18" s="133">
        <f t="shared" si="3"/>
        <v>2.6604557064532883E-2</v>
      </c>
      <c r="L18" s="133">
        <f t="shared" si="3"/>
        <v>2.3598513183280573E-2</v>
      </c>
      <c r="M18" s="133">
        <f t="shared" si="3"/>
        <v>3.4842697991260739E-2</v>
      </c>
      <c r="N18" s="133">
        <f t="shared" si="3"/>
        <v>2.1880006695987015E-2</v>
      </c>
      <c r="O18" s="133">
        <f t="shared" si="3"/>
        <v>3.730963955884424E-2</v>
      </c>
      <c r="P18" s="133">
        <f t="shared" si="3"/>
        <v>4.8924815104832396E-2</v>
      </c>
      <c r="Q18" s="133">
        <f t="shared" si="3"/>
        <v>2.3165245055533589E-2</v>
      </c>
      <c r="R18" s="133">
        <f t="shared" si="3"/>
        <v>2.5304408724940552E-2</v>
      </c>
      <c r="S18" s="133">
        <f t="shared" si="3"/>
        <v>3.4360919706773213E-2</v>
      </c>
      <c r="T18" s="133">
        <f t="shared" si="3"/>
        <v>3.3596059832948277E-2</v>
      </c>
      <c r="U18" s="133">
        <f t="shared" si="3"/>
        <v>3.8090001928346245E-2</v>
      </c>
      <c r="V18" s="133">
        <f t="shared" si="3"/>
        <v>3.2977237786828414E-2</v>
      </c>
      <c r="W18" s="133">
        <f t="shared" si="3"/>
        <v>2.6183634561750008E-2</v>
      </c>
      <c r="X18" s="133">
        <f t="shared" si="3"/>
        <v>3.0464435009194778E-2</v>
      </c>
      <c r="Y18" s="133">
        <f t="shared" si="3"/>
        <v>3.20292131949532E-2</v>
      </c>
      <c r="Z18" s="133">
        <f t="shared" si="3"/>
        <v>0.22367783704069366</v>
      </c>
      <c r="AA18" s="133">
        <f t="shared" si="3"/>
        <v>3.360164307344244E-2</v>
      </c>
    </row>
    <row r="19" spans="1:326" ht="45">
      <c r="A19" s="262"/>
      <c r="B19" s="22" t="s">
        <v>79</v>
      </c>
      <c r="C19" s="155"/>
      <c r="D19" s="155"/>
      <c r="E19" s="155"/>
      <c r="F19" s="155"/>
      <c r="G19" s="155"/>
      <c r="H19" s="155"/>
      <c r="I19" s="155"/>
      <c r="J19" s="100">
        <v>90451</v>
      </c>
      <c r="K19" s="100">
        <v>409579</v>
      </c>
      <c r="L19" s="100">
        <v>383451</v>
      </c>
      <c r="M19" s="100">
        <v>230497</v>
      </c>
      <c r="N19" s="100">
        <v>209235.41800000001</v>
      </c>
      <c r="O19" s="124">
        <v>110133.8959</v>
      </c>
      <c r="P19" s="100">
        <v>66388.467000000004</v>
      </c>
      <c r="Q19" s="100">
        <v>230337.16400000002</v>
      </c>
      <c r="R19" s="100">
        <v>3490380.19</v>
      </c>
      <c r="S19" s="100">
        <v>498386.02000000008</v>
      </c>
      <c r="T19" s="100">
        <v>752169.56799999985</v>
      </c>
      <c r="U19" s="100">
        <v>1262759.358</v>
      </c>
      <c r="V19" s="100">
        <v>1453880.7109999999</v>
      </c>
      <c r="W19" s="100">
        <v>1648481.3470000003</v>
      </c>
      <c r="X19" s="100">
        <v>1658063.52</v>
      </c>
      <c r="Y19" s="100">
        <v>1755567.2799999998</v>
      </c>
      <c r="Z19" s="100">
        <v>1570650.331</v>
      </c>
      <c r="AA19" s="100">
        <v>1765434.683</v>
      </c>
    </row>
    <row r="20" spans="1:326" ht="56.25">
      <c r="A20" s="262"/>
      <c r="B20" s="22" t="s">
        <v>80</v>
      </c>
      <c r="C20" s="156"/>
      <c r="D20" s="156"/>
      <c r="E20" s="156"/>
      <c r="F20" s="156"/>
      <c r="G20" s="156"/>
      <c r="H20" s="156"/>
      <c r="I20" s="156"/>
      <c r="J20" s="102">
        <v>700608.97800000012</v>
      </c>
      <c r="K20" s="102">
        <v>825983.88000000012</v>
      </c>
      <c r="L20" s="102">
        <v>899707.13800000004</v>
      </c>
      <c r="M20" s="102">
        <v>771743.46900000004</v>
      </c>
      <c r="N20" s="102">
        <v>1144483.1779999998</v>
      </c>
      <c r="O20" s="125">
        <v>848859.14099999995</v>
      </c>
      <c r="P20" s="102">
        <v>1263155.2070000002</v>
      </c>
      <c r="Q20" s="102">
        <v>1199240.6039999998</v>
      </c>
      <c r="R20" s="102">
        <v>1524287.5149999999</v>
      </c>
      <c r="S20" s="102">
        <v>1291126.3629999999</v>
      </c>
      <c r="T20" s="102">
        <v>1302223.1969999997</v>
      </c>
      <c r="U20" s="102">
        <v>1707428.4929999998</v>
      </c>
      <c r="V20" s="102">
        <v>1223928.0440000002</v>
      </c>
      <c r="W20" s="102">
        <v>1284326.5899999999</v>
      </c>
      <c r="X20" s="102">
        <v>1288986.4080000001</v>
      </c>
      <c r="Y20" s="102">
        <v>1154226.486</v>
      </c>
      <c r="Z20" s="102">
        <v>1296240.27</v>
      </c>
      <c r="AA20" s="102">
        <v>1233839.6669999999</v>
      </c>
    </row>
    <row r="21" spans="1:326" ht="68.25" thickBot="1">
      <c r="A21" s="262"/>
      <c r="B21" s="22" t="s">
        <v>81</v>
      </c>
      <c r="C21" s="156"/>
      <c r="D21" s="156"/>
      <c r="E21" s="156"/>
      <c r="F21" s="156"/>
      <c r="G21" s="156"/>
      <c r="H21" s="156"/>
      <c r="I21" s="156"/>
      <c r="J21" s="102">
        <v>788262.27999999991</v>
      </c>
      <c r="K21" s="102">
        <v>645285.41399999999</v>
      </c>
      <c r="L21" s="102">
        <v>507898.42699999997</v>
      </c>
      <c r="M21" s="102">
        <v>564978.54399999999</v>
      </c>
      <c r="N21" s="102">
        <v>336046.39799999999</v>
      </c>
      <c r="O21" s="125">
        <v>222324.66000000003</v>
      </c>
      <c r="P21" s="102">
        <v>387754.71899999998</v>
      </c>
      <c r="Q21" s="102">
        <v>1133186.122</v>
      </c>
      <c r="R21" s="102">
        <v>858111.81</v>
      </c>
      <c r="S21" s="102">
        <v>636486.29500000004</v>
      </c>
      <c r="T21" s="102">
        <v>971088.93399999989</v>
      </c>
      <c r="U21" s="102">
        <v>525661.11900000006</v>
      </c>
      <c r="V21" s="102">
        <v>532027.51500000001</v>
      </c>
      <c r="W21" s="102">
        <v>702668.24799999991</v>
      </c>
      <c r="X21" s="102">
        <v>774019.61199999996</v>
      </c>
      <c r="Y21" s="102">
        <v>883071.45399999991</v>
      </c>
      <c r="Z21" s="102">
        <v>589183.27199999988</v>
      </c>
      <c r="AA21" s="102">
        <v>590234.51800000004</v>
      </c>
    </row>
    <row r="22" spans="1:326" s="51" customFormat="1" ht="21.75" thickBot="1">
      <c r="A22" s="262"/>
      <c r="B22" s="49" t="s">
        <v>82</v>
      </c>
      <c r="C22" s="59">
        <v>963489</v>
      </c>
      <c r="D22" s="59">
        <v>709648</v>
      </c>
      <c r="E22" s="61">
        <v>1008739.645</v>
      </c>
      <c r="F22" s="59">
        <v>1424618.3390000002</v>
      </c>
      <c r="G22" s="62">
        <v>1748131.727</v>
      </c>
      <c r="H22" s="59">
        <v>1311786.7240000002</v>
      </c>
      <c r="I22" s="59">
        <v>1533263.8810000001</v>
      </c>
      <c r="J22" s="117">
        <v>1688372.7040000001</v>
      </c>
      <c r="K22" s="117">
        <v>1880848.294</v>
      </c>
      <c r="L22" s="117">
        <v>1791056.5650000002</v>
      </c>
      <c r="M22" s="117">
        <v>1567219.013</v>
      </c>
      <c r="N22" s="117">
        <v>1689764.9939999999</v>
      </c>
      <c r="O22" s="92">
        <v>1181317.6969000001</v>
      </c>
      <c r="P22" s="92">
        <f>SUM(P19:P21)</f>
        <v>1717298.3930000002</v>
      </c>
      <c r="Q22" s="92">
        <v>2562763.8899999997</v>
      </c>
      <c r="R22" s="92">
        <v>5872779.5149999997</v>
      </c>
      <c r="S22" s="92">
        <v>2425998.6779999998</v>
      </c>
      <c r="T22" s="92">
        <v>3025481.6989999996</v>
      </c>
      <c r="U22" s="92">
        <v>3495848.9699999997</v>
      </c>
      <c r="V22" s="92">
        <v>3209836.2699999996</v>
      </c>
      <c r="W22" s="92">
        <v>3635476.1849999996</v>
      </c>
      <c r="X22" s="92">
        <v>3721069.54</v>
      </c>
      <c r="Y22" s="92">
        <v>3792865.2199999997</v>
      </c>
      <c r="Z22" s="92">
        <v>3456073.8730000001</v>
      </c>
      <c r="AA22" s="92">
        <v>3589508.8680000007</v>
      </c>
    </row>
    <row r="23" spans="1:326" s="134" customFormat="1" ht="42.75" thickBot="1">
      <c r="A23" s="262"/>
      <c r="B23" s="132" t="s">
        <v>71</v>
      </c>
      <c r="C23" s="133">
        <f>C22/C36</f>
        <v>0.26127565805066338</v>
      </c>
      <c r="D23" s="133">
        <f t="shared" ref="D23:N23" si="4">D22/D36</f>
        <v>0.24670013950686254</v>
      </c>
      <c r="E23" s="133">
        <f t="shared" si="4"/>
        <v>0.24028420667038308</v>
      </c>
      <c r="F23" s="133">
        <f t="shared" si="4"/>
        <v>0.31225324068854676</v>
      </c>
      <c r="G23" s="133">
        <f t="shared" si="4"/>
        <v>0.35855665732962505</v>
      </c>
      <c r="H23" s="133">
        <f t="shared" si="4"/>
        <v>0.32006865905770837</v>
      </c>
      <c r="I23" s="133">
        <f t="shared" si="4"/>
        <v>0.3264346829262455</v>
      </c>
      <c r="J23" s="133">
        <f t="shared" si="4"/>
        <v>0.37395123667426322</v>
      </c>
      <c r="K23" s="133">
        <f t="shared" si="4"/>
        <v>0.40020743137773485</v>
      </c>
      <c r="L23" s="133">
        <f t="shared" si="4"/>
        <v>0.36330893835283462</v>
      </c>
      <c r="M23" s="133">
        <f t="shared" si="4"/>
        <v>0.35198882758431788</v>
      </c>
      <c r="N23" s="133">
        <f t="shared" si="4"/>
        <v>0.39188716010675545</v>
      </c>
      <c r="O23" s="133">
        <f>O22/O36</f>
        <v>0.33975229062182499</v>
      </c>
      <c r="P23" s="133">
        <f>P22/P36</f>
        <v>0.41505123850883424</v>
      </c>
      <c r="Q23" s="133">
        <f t="shared" ref="Q23:Z23" si="5">Q22/Q36</f>
        <v>0.48249400984330554</v>
      </c>
      <c r="R23" s="133">
        <f t="shared" si="5"/>
        <v>0.64346041827165579</v>
      </c>
      <c r="S23" s="133">
        <f t="shared" si="5"/>
        <v>0.3972388120135753</v>
      </c>
      <c r="T23" s="133">
        <f t="shared" si="5"/>
        <v>0.49023722566644001</v>
      </c>
      <c r="U23" s="133">
        <f t="shared" si="5"/>
        <v>0.5143356623035038</v>
      </c>
      <c r="V23" s="133">
        <f t="shared" si="5"/>
        <v>0.46203058812300801</v>
      </c>
      <c r="W23" s="133">
        <f t="shared" si="5"/>
        <v>0.46335207471416301</v>
      </c>
      <c r="X23" s="133">
        <f t="shared" si="5"/>
        <v>0.46469381171140567</v>
      </c>
      <c r="Y23" s="133">
        <f t="shared" si="5"/>
        <v>0.45054704147178315</v>
      </c>
      <c r="Z23" s="133">
        <f t="shared" si="5"/>
        <v>0.34412725814314071</v>
      </c>
      <c r="AA23" s="133">
        <f t="shared" ref="AA23" si="6">AA22/AA36</f>
        <v>0.44591867423438142</v>
      </c>
    </row>
    <row r="24" spans="1:326" ht="33.75">
      <c r="A24" s="262"/>
      <c r="B24" s="22" t="s">
        <v>44</v>
      </c>
      <c r="C24" s="156"/>
      <c r="D24" s="156"/>
      <c r="E24" s="156"/>
      <c r="F24" s="156"/>
      <c r="G24" s="156"/>
      <c r="H24" s="156"/>
      <c r="I24" s="156"/>
      <c r="J24" s="111"/>
      <c r="K24" s="111"/>
      <c r="L24" s="111"/>
      <c r="M24" s="111"/>
      <c r="N24" s="111"/>
      <c r="O24" s="111"/>
      <c r="P24" s="111"/>
      <c r="Q24" s="185"/>
      <c r="R24" s="185"/>
      <c r="S24" s="185"/>
      <c r="T24" s="185"/>
      <c r="U24" s="111"/>
      <c r="V24" s="111"/>
      <c r="W24" s="111"/>
      <c r="X24" s="111"/>
      <c r="Y24" s="111"/>
      <c r="Z24" s="111"/>
      <c r="AA24" s="111"/>
    </row>
    <row r="25" spans="1:326" ht="34.5" thickBot="1">
      <c r="A25" s="262"/>
      <c r="B25" s="22" t="s">
        <v>43</v>
      </c>
      <c r="C25" s="156"/>
      <c r="D25" s="156"/>
      <c r="E25" s="156"/>
      <c r="F25" s="156"/>
      <c r="G25" s="156"/>
      <c r="H25" s="156"/>
      <c r="I25" s="156"/>
      <c r="J25" s="111"/>
      <c r="K25" s="111"/>
      <c r="L25" s="111"/>
      <c r="M25" s="111"/>
      <c r="N25" s="111"/>
      <c r="O25" s="111"/>
      <c r="P25" s="111"/>
      <c r="Q25" s="185"/>
      <c r="R25" s="185"/>
      <c r="S25" s="185"/>
      <c r="T25" s="185"/>
      <c r="U25" s="111"/>
      <c r="V25" s="111"/>
      <c r="W25" s="111"/>
      <c r="X25" s="111"/>
      <c r="Y25" s="111"/>
      <c r="Z25" s="111"/>
      <c r="AA25" s="111"/>
    </row>
    <row r="26" spans="1:326" s="37" customFormat="1" ht="32.25" thickBot="1">
      <c r="A26" s="262"/>
      <c r="B26" s="38" t="s">
        <v>45</v>
      </c>
      <c r="C26" s="161"/>
      <c r="D26" s="161"/>
      <c r="E26" s="161"/>
      <c r="F26" s="161"/>
      <c r="G26" s="161"/>
      <c r="H26" s="161"/>
      <c r="I26" s="161"/>
      <c r="J26" s="118">
        <v>161515</v>
      </c>
      <c r="K26" s="118">
        <v>156449</v>
      </c>
      <c r="L26" s="118">
        <v>183411</v>
      </c>
      <c r="M26" s="118">
        <v>35809</v>
      </c>
      <c r="N26" s="118">
        <v>26346.355</v>
      </c>
      <c r="O26" s="126">
        <v>0</v>
      </c>
      <c r="P26" s="118">
        <v>76500</v>
      </c>
      <c r="Q26" s="118">
        <v>184000</v>
      </c>
      <c r="R26" s="118">
        <v>199724.15600000002</v>
      </c>
      <c r="S26" s="118">
        <v>160585.736</v>
      </c>
      <c r="T26" s="118">
        <v>123896.41499999999</v>
      </c>
      <c r="U26" s="118">
        <v>119148.82999999999</v>
      </c>
      <c r="V26" s="118">
        <v>170668.81200000001</v>
      </c>
      <c r="W26" s="118">
        <v>171352.50700000001</v>
      </c>
      <c r="X26" s="118">
        <v>133180.764</v>
      </c>
      <c r="Y26" s="118">
        <v>153027.77499999999</v>
      </c>
      <c r="Z26" s="118">
        <v>155366.84</v>
      </c>
      <c r="AA26" s="118">
        <v>81312.800999999992</v>
      </c>
    </row>
    <row r="27" spans="1:326" ht="56.25">
      <c r="A27" s="262"/>
      <c r="B27" s="22" t="s">
        <v>51</v>
      </c>
      <c r="C27" s="156"/>
      <c r="D27" s="156"/>
      <c r="E27" s="156"/>
      <c r="F27" s="156"/>
      <c r="G27" s="156"/>
      <c r="H27" s="156"/>
      <c r="I27" s="156"/>
      <c r="J27" s="102">
        <v>1047019.577</v>
      </c>
      <c r="K27" s="102">
        <v>963133.1129999999</v>
      </c>
      <c r="L27" s="102">
        <v>1044012.9580000001</v>
      </c>
      <c r="M27" s="102">
        <v>1219070.9109999998</v>
      </c>
      <c r="N27" s="102">
        <v>1090012.8139999998</v>
      </c>
      <c r="O27" s="125">
        <v>1061200.4440000001</v>
      </c>
      <c r="P27" s="102">
        <v>1076521.321</v>
      </c>
      <c r="Q27" s="102">
        <v>1227689.5330000001</v>
      </c>
      <c r="R27" s="102">
        <v>1283359.5179999999</v>
      </c>
      <c r="S27" s="102">
        <v>1186775.102</v>
      </c>
      <c r="T27" s="102">
        <v>893711.79599999986</v>
      </c>
      <c r="U27" s="102">
        <v>1173730.693</v>
      </c>
      <c r="V27" s="102">
        <v>1316684.8940000001</v>
      </c>
      <c r="W27" s="102">
        <v>1421169.1030000001</v>
      </c>
      <c r="X27" s="102">
        <v>1555534.3740000003</v>
      </c>
      <c r="Y27" s="102">
        <v>1802761.4650000001</v>
      </c>
      <c r="Z27" s="102">
        <v>1870817.6410000003</v>
      </c>
      <c r="AA27" s="102">
        <v>1752037.7879999999</v>
      </c>
    </row>
    <row r="28" spans="1:326" ht="57" thickBot="1">
      <c r="A28" s="262"/>
      <c r="B28" s="22" t="s">
        <v>52</v>
      </c>
      <c r="C28" s="156"/>
      <c r="D28" s="156"/>
      <c r="E28" s="156"/>
      <c r="F28" s="156"/>
      <c r="G28" s="156"/>
      <c r="H28" s="156"/>
      <c r="I28" s="156"/>
      <c r="J28" s="102">
        <v>118078.912</v>
      </c>
      <c r="K28" s="102">
        <v>128038.1734</v>
      </c>
      <c r="L28" s="102">
        <v>167879.959</v>
      </c>
      <c r="M28" s="102">
        <v>107471.13800000001</v>
      </c>
      <c r="N28" s="102">
        <v>58341.71</v>
      </c>
      <c r="O28" s="125">
        <v>0</v>
      </c>
      <c r="P28" s="102">
        <v>0</v>
      </c>
      <c r="Q28" s="102">
        <v>10772.132000000001</v>
      </c>
      <c r="R28" s="102">
        <v>0</v>
      </c>
      <c r="S28" s="102">
        <v>0</v>
      </c>
      <c r="T28" s="102">
        <v>120277.467</v>
      </c>
      <c r="U28" s="102">
        <v>0</v>
      </c>
      <c r="V28" s="102">
        <v>0</v>
      </c>
      <c r="W28" s="102">
        <v>10566.555</v>
      </c>
      <c r="X28" s="102">
        <v>43207.794999999998</v>
      </c>
      <c r="Y28" s="102">
        <v>36622.415999999997</v>
      </c>
      <c r="Z28" s="102">
        <v>21788.190999999999</v>
      </c>
      <c r="AA28" s="102">
        <v>18940.8</v>
      </c>
    </row>
    <row r="29" spans="1:326" s="37" customFormat="1" ht="42.75" thickBot="1">
      <c r="A29" s="262"/>
      <c r="B29" s="38" t="s">
        <v>53</v>
      </c>
      <c r="C29" s="161"/>
      <c r="D29" s="161"/>
      <c r="E29" s="161"/>
      <c r="F29" s="161"/>
      <c r="G29" s="161"/>
      <c r="H29" s="161"/>
      <c r="I29" s="161"/>
      <c r="J29" s="118">
        <v>1165098.4889999998</v>
      </c>
      <c r="K29" s="118">
        <v>1091171.2863999999</v>
      </c>
      <c r="L29" s="118">
        <v>1211892.9169999999</v>
      </c>
      <c r="M29" s="118">
        <v>1326542.0489999999</v>
      </c>
      <c r="N29" s="118">
        <v>1148354.5240000002</v>
      </c>
      <c r="O29" s="126">
        <v>1061200.4440000001</v>
      </c>
      <c r="P29" s="118">
        <v>1076521.321</v>
      </c>
      <c r="Q29" s="118">
        <v>1238461.665</v>
      </c>
      <c r="R29" s="118">
        <v>1283359.5179999999</v>
      </c>
      <c r="S29" s="118">
        <v>1186775.102</v>
      </c>
      <c r="T29" s="118">
        <v>1013989.2629999999</v>
      </c>
      <c r="U29" s="118">
        <v>1173730.693</v>
      </c>
      <c r="V29" s="118">
        <v>1316684.8940000001</v>
      </c>
      <c r="W29" s="118">
        <v>1431735.6580000001</v>
      </c>
      <c r="X29" s="118">
        <v>1598742.1689999998</v>
      </c>
      <c r="Y29" s="118">
        <v>1839383.8810000003</v>
      </c>
      <c r="Z29" s="118">
        <v>1892605.8320000002</v>
      </c>
      <c r="AA29" s="118">
        <v>1770978.588</v>
      </c>
    </row>
    <row r="30" spans="1:326" s="44" customFormat="1" ht="21.75" thickBot="1">
      <c r="A30" s="262"/>
      <c r="B30" s="43" t="s">
        <v>46</v>
      </c>
      <c r="C30" s="77">
        <v>1161241</v>
      </c>
      <c r="D30" s="77">
        <v>709648</v>
      </c>
      <c r="E30" s="80">
        <v>1639449.83</v>
      </c>
      <c r="F30" s="77">
        <v>1580441.9379999998</v>
      </c>
      <c r="G30" s="82">
        <v>1502588.8810000001</v>
      </c>
      <c r="H30" s="77">
        <v>1247135.426</v>
      </c>
      <c r="I30" s="77">
        <v>1761214.6560000002</v>
      </c>
      <c r="J30" s="116">
        <v>1326613.4889999998</v>
      </c>
      <c r="K30" s="116">
        <v>1247620.2863999999</v>
      </c>
      <c r="L30" s="116">
        <v>1395303.9169999999</v>
      </c>
      <c r="M30" s="116">
        <v>1362351.0489999999</v>
      </c>
      <c r="N30" s="116">
        <v>1174700.8790000002</v>
      </c>
      <c r="O30" s="92">
        <v>1061200.4440000001</v>
      </c>
      <c r="P30" s="104">
        <v>1153021.321</v>
      </c>
      <c r="Q30" s="104">
        <v>1422461.665</v>
      </c>
      <c r="R30" s="104">
        <v>1483083.6739999999</v>
      </c>
      <c r="S30" s="104">
        <v>1347360.838</v>
      </c>
      <c r="T30" s="104">
        <v>1137885.6779999998</v>
      </c>
      <c r="U30" s="104">
        <v>1292879.523</v>
      </c>
      <c r="V30" s="104">
        <v>1487353.706</v>
      </c>
      <c r="W30" s="104">
        <v>1603088.165</v>
      </c>
      <c r="X30" s="104">
        <v>1731922.9329999997</v>
      </c>
      <c r="Y30" s="104">
        <v>1992411.6560000002</v>
      </c>
      <c r="Z30" s="104">
        <v>2047972.6720000003</v>
      </c>
      <c r="AA30" s="104">
        <v>1852291.389</v>
      </c>
    </row>
    <row r="31" spans="1:326" s="137" customFormat="1" ht="42.75" thickBot="1">
      <c r="A31" s="262"/>
      <c r="B31" s="135" t="s">
        <v>72</v>
      </c>
      <c r="C31" s="136">
        <f>C30/C36</f>
        <v>0.3149013703637617</v>
      </c>
      <c r="D31" s="136">
        <f t="shared" ref="D31:Z31" si="7">D30/D36</f>
        <v>0.24670013950686254</v>
      </c>
      <c r="E31" s="136">
        <f t="shared" si="7"/>
        <v>0.39052088785252853</v>
      </c>
      <c r="F31" s="136">
        <f t="shared" si="7"/>
        <v>0.34640724701536163</v>
      </c>
      <c r="G31" s="136">
        <f t="shared" si="7"/>
        <v>0.30819373516926152</v>
      </c>
      <c r="H31" s="136">
        <f t="shared" si="7"/>
        <v>0.30429410220436404</v>
      </c>
      <c r="I31" s="136">
        <f t="shared" si="7"/>
        <v>0.37496581959620073</v>
      </c>
      <c r="J31" s="136">
        <f t="shared" si="7"/>
        <v>0.29382656662536816</v>
      </c>
      <c r="K31" s="136">
        <f t="shared" si="7"/>
        <v>0.26546899701996796</v>
      </c>
      <c r="L31" s="136">
        <f t="shared" si="7"/>
        <v>0.28303203520812398</v>
      </c>
      <c r="M31" s="136">
        <f t="shared" si="7"/>
        <v>0.30597660219668071</v>
      </c>
      <c r="N31" s="136">
        <f t="shared" si="7"/>
        <v>0.27243444684960694</v>
      </c>
      <c r="O31" s="136">
        <f t="shared" si="7"/>
        <v>0.30520602764526128</v>
      </c>
      <c r="P31" s="136">
        <f t="shared" si="7"/>
        <v>0.27867197061317117</v>
      </c>
      <c r="Q31" s="136">
        <f t="shared" si="7"/>
        <v>0.26780821880326827</v>
      </c>
      <c r="R31" s="136">
        <f t="shared" si="7"/>
        <v>0.1624964190748959</v>
      </c>
      <c r="S31" s="136">
        <f t="shared" si="7"/>
        <v>0.22062007844207707</v>
      </c>
      <c r="T31" s="136">
        <f t="shared" si="7"/>
        <v>0.18437854642871404</v>
      </c>
      <c r="U31" s="136">
        <f t="shared" si="7"/>
        <v>0.19021818489511094</v>
      </c>
      <c r="V31" s="136">
        <f t="shared" si="7"/>
        <v>0.21409282272522756</v>
      </c>
      <c r="W31" s="136">
        <f t="shared" si="7"/>
        <v>0.20431827617720194</v>
      </c>
      <c r="X31" s="136">
        <f t="shared" si="7"/>
        <v>0.21628562989074568</v>
      </c>
      <c r="Y31" s="136">
        <f t="shared" si="7"/>
        <v>0.23667468389628046</v>
      </c>
      <c r="Z31" s="136">
        <f t="shared" si="7"/>
        <v>0.20392018407745469</v>
      </c>
      <c r="AA31" s="136">
        <f t="shared" ref="AA31" si="8">AA30/AA36</f>
        <v>0.23010705666228229</v>
      </c>
    </row>
    <row r="32" spans="1:326" ht="22.5">
      <c r="A32" s="262"/>
      <c r="B32" s="25" t="s">
        <v>47</v>
      </c>
      <c r="C32" s="162"/>
      <c r="D32" s="162"/>
      <c r="E32" s="162"/>
      <c r="F32" s="162"/>
      <c r="G32" s="162"/>
      <c r="H32" s="162"/>
      <c r="I32" s="162"/>
      <c r="J32" s="129">
        <v>45157</v>
      </c>
      <c r="K32" s="129">
        <v>10761</v>
      </c>
      <c r="L32" s="129">
        <v>1000</v>
      </c>
      <c r="M32" s="105">
        <v>0</v>
      </c>
      <c r="N32" s="129">
        <v>0</v>
      </c>
      <c r="O32" s="130">
        <v>0</v>
      </c>
      <c r="P32" s="106">
        <v>0</v>
      </c>
      <c r="Q32" s="106">
        <v>0</v>
      </c>
      <c r="R32" s="106">
        <v>24148.097999999998</v>
      </c>
      <c r="S32" s="106">
        <v>6442.058</v>
      </c>
      <c r="T32" s="106">
        <v>25245.282000000003</v>
      </c>
      <c r="U32" s="106">
        <v>1090.1599999999999</v>
      </c>
      <c r="V32" s="106">
        <v>0</v>
      </c>
      <c r="W32" s="106">
        <v>0</v>
      </c>
      <c r="X32" s="106">
        <v>0</v>
      </c>
      <c r="Y32" s="106">
        <v>0</v>
      </c>
      <c r="Z32" s="106">
        <v>0</v>
      </c>
      <c r="AA32" s="106">
        <v>0</v>
      </c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4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4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4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4"/>
      <c r="CO32" s="105">
        <v>618</v>
      </c>
      <c r="CP32" s="106">
        <v>990</v>
      </c>
      <c r="CQ32" s="106">
        <v>1605</v>
      </c>
      <c r="CR32" s="106">
        <v>5286</v>
      </c>
      <c r="CS32" s="106">
        <v>2410</v>
      </c>
      <c r="CT32" s="106">
        <v>9729</v>
      </c>
      <c r="CU32" s="106">
        <v>13239</v>
      </c>
      <c r="CV32" s="106">
        <v>5234</v>
      </c>
      <c r="CW32" s="106">
        <v>2700</v>
      </c>
      <c r="CX32" s="112"/>
      <c r="CY32" s="106">
        <v>2206</v>
      </c>
      <c r="CZ32" s="106">
        <v>1140</v>
      </c>
      <c r="DA32" s="27">
        <f t="shared" ref="DA32" si="9">SUM(CO32:CZ32)</f>
        <v>45157</v>
      </c>
      <c r="DB32" s="106">
        <v>1500</v>
      </c>
      <c r="DC32" s="106">
        <v>2714</v>
      </c>
      <c r="DD32" s="106">
        <v>766</v>
      </c>
      <c r="DE32" s="106">
        <v>3825</v>
      </c>
      <c r="DF32" s="106">
        <v>0</v>
      </c>
      <c r="DG32" s="106">
        <v>0</v>
      </c>
      <c r="DH32" s="106">
        <v>0</v>
      </c>
      <c r="DI32" s="106">
        <v>120</v>
      </c>
      <c r="DJ32" s="106">
        <v>1235</v>
      </c>
      <c r="DK32" s="106">
        <v>420</v>
      </c>
      <c r="DL32" s="106">
        <v>42</v>
      </c>
      <c r="DM32" s="106">
        <v>139</v>
      </c>
      <c r="DN32" s="27">
        <f t="shared" ref="DN32" si="10">SUM(DB32:DM32)</f>
        <v>10761</v>
      </c>
      <c r="DO32" s="26">
        <v>0</v>
      </c>
      <c r="DP32" s="26">
        <v>0</v>
      </c>
      <c r="DQ32" s="26">
        <v>0</v>
      </c>
      <c r="DR32" s="26">
        <v>0</v>
      </c>
      <c r="DS32" s="26">
        <v>0</v>
      </c>
      <c r="DT32" s="26">
        <v>0</v>
      </c>
      <c r="DU32" s="26">
        <v>1000</v>
      </c>
      <c r="DV32" s="26">
        <v>0</v>
      </c>
      <c r="DW32" s="26">
        <v>0</v>
      </c>
      <c r="DX32" s="26">
        <v>0</v>
      </c>
      <c r="DY32" s="26">
        <v>0</v>
      </c>
      <c r="DZ32" s="26">
        <v>0</v>
      </c>
      <c r="EA32" s="27">
        <f t="shared" ref="EA32" si="11">SUM(DO32:DZ32)</f>
        <v>1000</v>
      </c>
      <c r="EB32" s="26">
        <v>0</v>
      </c>
      <c r="EC32" s="26">
        <v>0</v>
      </c>
      <c r="ED32" s="26">
        <v>0</v>
      </c>
      <c r="EE32" s="26">
        <v>0</v>
      </c>
      <c r="EF32" s="26">
        <v>0</v>
      </c>
      <c r="EG32" s="26">
        <v>0</v>
      </c>
      <c r="EH32" s="26">
        <v>0</v>
      </c>
      <c r="EI32" s="26">
        <v>0</v>
      </c>
      <c r="EJ32" s="26">
        <v>0</v>
      </c>
      <c r="EK32" s="26">
        <v>0</v>
      </c>
      <c r="EL32" s="26">
        <v>0</v>
      </c>
      <c r="EM32" s="26">
        <v>0</v>
      </c>
      <c r="EN32" s="27">
        <f t="shared" ref="EN32" si="12">SUM(EB32:EM32)</f>
        <v>0</v>
      </c>
      <c r="EO32" s="26">
        <v>0</v>
      </c>
      <c r="EP32" s="26">
        <v>0</v>
      </c>
      <c r="EQ32" s="26">
        <v>0</v>
      </c>
      <c r="ER32" s="26">
        <v>0</v>
      </c>
      <c r="ES32" s="26">
        <v>0</v>
      </c>
      <c r="ET32" s="26">
        <v>0</v>
      </c>
      <c r="EU32" s="26">
        <v>0</v>
      </c>
      <c r="EV32" s="26">
        <v>0</v>
      </c>
      <c r="EW32" s="26">
        <v>0</v>
      </c>
      <c r="EX32" s="26">
        <v>0</v>
      </c>
      <c r="EY32" s="26">
        <v>0</v>
      </c>
      <c r="EZ32" s="26">
        <v>0</v>
      </c>
      <c r="FA32" s="27">
        <f t="shared" ref="FA32" si="13">SUM(EO32:EZ32)</f>
        <v>0</v>
      </c>
      <c r="FB32" s="26">
        <v>0</v>
      </c>
      <c r="FC32" s="26">
        <v>0</v>
      </c>
      <c r="FD32" s="26">
        <v>0</v>
      </c>
      <c r="FE32" s="26">
        <v>0</v>
      </c>
      <c r="FF32" s="26">
        <v>0</v>
      </c>
      <c r="FG32" s="26">
        <v>0</v>
      </c>
      <c r="FH32" s="26">
        <v>0</v>
      </c>
      <c r="FI32" s="26">
        <v>0</v>
      </c>
      <c r="FJ32" s="26">
        <v>0</v>
      </c>
      <c r="FK32" s="26">
        <v>0</v>
      </c>
      <c r="FL32" s="26">
        <v>0</v>
      </c>
      <c r="FM32" s="26">
        <v>0</v>
      </c>
      <c r="FN32" s="27">
        <f t="shared" ref="FN32" si="14">SUM(FB32:FM32)</f>
        <v>0</v>
      </c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7">
        <f t="shared" ref="GA32" si="15">SUM(FO32:FZ32)</f>
        <v>0</v>
      </c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7">
        <f t="shared" ref="GN32" si="16">SUM(GB32:GM32)</f>
        <v>0</v>
      </c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7">
        <f t="shared" ref="HA32" si="17">SUM(GO32:GZ32)</f>
        <v>0</v>
      </c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7">
        <f t="shared" ref="HN32" si="18">SUM(HB32:HM32)</f>
        <v>0</v>
      </c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7">
        <f t="shared" ref="IA32" si="19">SUM(HO32:HZ32)</f>
        <v>0</v>
      </c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7">
        <f t="shared" ref="IN32" si="20">SUM(IB32:IM32)</f>
        <v>0</v>
      </c>
      <c r="IO32" s="26"/>
      <c r="IP32" s="26"/>
      <c r="IQ32" s="26"/>
      <c r="IR32" s="26"/>
      <c r="IS32" s="26"/>
      <c r="IT32" s="26"/>
      <c r="IU32" s="26"/>
      <c r="IV32" s="26"/>
      <c r="IW32" s="26"/>
      <c r="IX32" s="26"/>
      <c r="IY32" s="26"/>
      <c r="IZ32" s="26"/>
      <c r="JA32" s="27">
        <f t="shared" ref="JA32" si="21">SUM(IO32:IZ32)</f>
        <v>0</v>
      </c>
      <c r="JB32" s="26"/>
      <c r="JC32" s="26"/>
      <c r="JD32" s="26"/>
      <c r="JE32" s="26"/>
      <c r="JF32" s="26"/>
      <c r="JG32" s="26"/>
      <c r="JH32" s="26"/>
      <c r="JI32" s="26"/>
      <c r="JJ32" s="26"/>
      <c r="JK32" s="26"/>
      <c r="JL32" s="26"/>
      <c r="JM32" s="26"/>
      <c r="JN32" s="27">
        <f t="shared" ref="JN32" si="22">SUM(JB32:JM32)</f>
        <v>0</v>
      </c>
      <c r="JO32" s="26"/>
      <c r="JP32" s="26"/>
      <c r="JQ32" s="26"/>
      <c r="JR32" s="26"/>
      <c r="JS32" s="26"/>
      <c r="JT32" s="26"/>
      <c r="JU32" s="26"/>
      <c r="JV32" s="26"/>
      <c r="JW32" s="26"/>
      <c r="JX32" s="26"/>
      <c r="JY32" s="26"/>
      <c r="JZ32" s="26"/>
      <c r="KA32" s="27">
        <f t="shared" ref="KA32" si="23">SUM(JO32:JZ32)</f>
        <v>0</v>
      </c>
      <c r="KB32" s="26"/>
      <c r="KC32" s="26"/>
      <c r="KD32" s="26"/>
      <c r="KE32" s="26"/>
      <c r="KF32" s="26"/>
      <c r="KG32" s="26"/>
      <c r="KH32" s="26"/>
      <c r="KI32" s="26"/>
      <c r="KJ32" s="26"/>
      <c r="KK32" s="26"/>
      <c r="KL32" s="26"/>
      <c r="KM32" s="26"/>
      <c r="KN32" s="27">
        <f t="shared" ref="KN32" si="24">SUM(KB32:KM32)</f>
        <v>0</v>
      </c>
      <c r="KO32" s="26"/>
      <c r="KP32" s="26"/>
      <c r="KQ32" s="26"/>
      <c r="KR32" s="26"/>
      <c r="KS32" s="26"/>
      <c r="KT32" s="26"/>
      <c r="KU32" s="26"/>
      <c r="KV32" s="26"/>
      <c r="KW32" s="26"/>
      <c r="KX32" s="26"/>
      <c r="KY32" s="26"/>
      <c r="KZ32" s="26"/>
      <c r="LA32" s="27">
        <f t="shared" ref="LA32" si="25">SUM(KO32:KZ32)</f>
        <v>0</v>
      </c>
      <c r="LB32" s="26"/>
      <c r="LC32" s="26"/>
      <c r="LD32" s="26"/>
      <c r="LE32" s="26"/>
      <c r="LF32" s="26"/>
      <c r="LG32" s="26"/>
      <c r="LH32" s="26"/>
      <c r="LI32" s="26"/>
      <c r="LJ32" s="26"/>
      <c r="LK32" s="26"/>
      <c r="LL32" s="26"/>
      <c r="LM32" s="26"/>
      <c r="LN32" s="27">
        <f t="shared" ref="LN32" si="26">SUM(LB32:LM32)</f>
        <v>0</v>
      </c>
    </row>
    <row r="33" spans="1:27" ht="22.5" customHeight="1" thickBot="1">
      <c r="A33" s="262"/>
      <c r="B33" s="45" t="s">
        <v>48</v>
      </c>
      <c r="C33" s="163"/>
      <c r="D33" s="163"/>
      <c r="E33" s="163"/>
      <c r="F33" s="163"/>
      <c r="G33" s="163"/>
      <c r="H33" s="163"/>
      <c r="I33" s="163"/>
      <c r="J33" s="108">
        <v>72494</v>
      </c>
      <c r="K33" s="108">
        <v>78565</v>
      </c>
      <c r="L33" s="108">
        <v>81160</v>
      </c>
      <c r="M33" s="108">
        <v>65799</v>
      </c>
      <c r="N33" s="108">
        <v>37542.461000000003</v>
      </c>
      <c r="O33" s="127">
        <v>44466.241000000002</v>
      </c>
      <c r="P33" s="108">
        <v>52319.622000000003</v>
      </c>
      <c r="Q33" s="108">
        <v>55658.965000000004</v>
      </c>
      <c r="R33" s="108">
        <v>80555.070000000007</v>
      </c>
      <c r="S33" s="108">
        <v>48744.61</v>
      </c>
      <c r="T33" s="108">
        <v>57621.005000000005</v>
      </c>
      <c r="U33" s="108">
        <v>50246.156000000003</v>
      </c>
      <c r="V33" s="108">
        <v>54003.872000000003</v>
      </c>
      <c r="W33" s="108">
        <v>80385.494999999995</v>
      </c>
      <c r="X33" s="108">
        <v>91841.354999999996</v>
      </c>
      <c r="Y33" s="108">
        <v>93496.123000000007</v>
      </c>
      <c r="Z33" s="108">
        <v>105563.87800000001</v>
      </c>
      <c r="AA33" s="108">
        <v>43627.733</v>
      </c>
    </row>
    <row r="34" spans="1:27" s="44" customFormat="1" ht="21.75" thickBot="1">
      <c r="A34" s="262"/>
      <c r="B34" s="43" t="s">
        <v>49</v>
      </c>
      <c r="C34" s="79"/>
      <c r="D34" s="79"/>
      <c r="E34" s="79"/>
      <c r="F34" s="79"/>
      <c r="G34" s="79"/>
      <c r="H34" s="79"/>
      <c r="I34" s="79"/>
      <c r="J34" s="78">
        <f t="shared" ref="J34:Y34" si="27">J32+J33</f>
        <v>117651</v>
      </c>
      <c r="K34" s="78">
        <f t="shared" si="27"/>
        <v>89326</v>
      </c>
      <c r="L34" s="78">
        <f t="shared" si="27"/>
        <v>82160</v>
      </c>
      <c r="M34" s="78">
        <f t="shared" si="27"/>
        <v>65799</v>
      </c>
      <c r="N34" s="78">
        <f t="shared" si="27"/>
        <v>37542.461000000003</v>
      </c>
      <c r="O34" s="78">
        <f t="shared" si="27"/>
        <v>44466.241000000002</v>
      </c>
      <c r="P34" s="104">
        <v>52319.622000000003</v>
      </c>
      <c r="Q34" s="104">
        <v>55658.965000000004</v>
      </c>
      <c r="R34" s="104">
        <v>104703.16800000001</v>
      </c>
      <c r="S34" s="104">
        <v>55186.667999999998</v>
      </c>
      <c r="T34" s="104">
        <v>82866.287000000011</v>
      </c>
      <c r="U34" s="104">
        <v>51336.316000000006</v>
      </c>
      <c r="V34" s="104">
        <v>54003.872000000003</v>
      </c>
      <c r="W34" s="104">
        <v>80385.494999999995</v>
      </c>
      <c r="X34" s="104">
        <v>91841.354999999996</v>
      </c>
      <c r="Y34" s="78">
        <f t="shared" si="27"/>
        <v>93496.123000000007</v>
      </c>
      <c r="Z34" s="104">
        <v>105563.87800000001</v>
      </c>
      <c r="AA34" s="104">
        <v>43627.733</v>
      </c>
    </row>
    <row r="35" spans="1:27" s="137" customFormat="1" ht="42.75" thickBot="1">
      <c r="A35" s="262"/>
      <c r="B35" s="135" t="s">
        <v>73</v>
      </c>
      <c r="C35" s="131"/>
      <c r="D35" s="131"/>
      <c r="E35" s="131"/>
      <c r="F35" s="131"/>
      <c r="G35" s="131"/>
      <c r="H35" s="131"/>
      <c r="I35" s="131"/>
      <c r="J35" s="136">
        <f>J34/J36</f>
        <v>2.6058071681525918E-2</v>
      </c>
      <c r="K35" s="136">
        <f t="shared" ref="K35:Z35" si="28">K34/K36</f>
        <v>1.9006811516531351E-2</v>
      </c>
      <c r="L35" s="136">
        <f t="shared" si="28"/>
        <v>1.6665840129437167E-2</v>
      </c>
      <c r="M35" s="136">
        <f t="shared" si="28"/>
        <v>1.4778095897322126E-2</v>
      </c>
      <c r="N35" s="136">
        <f t="shared" si="28"/>
        <v>8.7067778519198183E-3</v>
      </c>
      <c r="O35" s="136">
        <f t="shared" si="28"/>
        <v>1.2788691200290195E-2</v>
      </c>
      <c r="P35" s="136">
        <f t="shared" si="28"/>
        <v>1.2645049921393627E-2</v>
      </c>
      <c r="Q35" s="136">
        <f t="shared" si="28"/>
        <v>1.0478966599836947E-2</v>
      </c>
      <c r="R35" s="136">
        <f t="shared" si="28"/>
        <v>1.1471968955001277E-2</v>
      </c>
      <c r="S35" s="136">
        <f t="shared" si="28"/>
        <v>9.0363966947337275E-3</v>
      </c>
      <c r="T35" s="136">
        <f t="shared" si="28"/>
        <v>1.3427329160042953E-2</v>
      </c>
      <c r="U35" s="136">
        <f t="shared" si="28"/>
        <v>7.5529859317926898E-3</v>
      </c>
      <c r="V35" s="136">
        <f t="shared" si="28"/>
        <v>7.7734309921919011E-3</v>
      </c>
      <c r="W35" s="136">
        <f t="shared" si="28"/>
        <v>1.0245366491150588E-2</v>
      </c>
      <c r="X35" s="136">
        <f t="shared" si="28"/>
        <v>1.1469312483660373E-2</v>
      </c>
      <c r="Y35" s="136">
        <f t="shared" si="28"/>
        <v>1.1106221593271364E-2</v>
      </c>
      <c r="Z35" s="136">
        <f t="shared" si="28"/>
        <v>1.0511178067951274E-2</v>
      </c>
      <c r="AA35" s="136">
        <f t="shared" ref="AA35" si="29">AA34/AA36</f>
        <v>5.4198001940168406E-3</v>
      </c>
    </row>
    <row r="36" spans="1:27" s="44" customFormat="1" ht="32.25" thickBot="1">
      <c r="A36" s="263"/>
      <c r="B36" s="43" t="s">
        <v>66</v>
      </c>
      <c r="C36" s="128">
        <f>C8+C13+C17+C22+C30+C34</f>
        <v>3687634</v>
      </c>
      <c r="D36" s="128">
        <f t="shared" ref="D36:Z36" si="30">D8+D13+D17+D22+D30+D34</f>
        <v>2876561</v>
      </c>
      <c r="E36" s="128">
        <f t="shared" si="30"/>
        <v>4198110.4749999996</v>
      </c>
      <c r="F36" s="128">
        <f t="shared" si="30"/>
        <v>4562381.2769999998</v>
      </c>
      <c r="G36" s="128">
        <f t="shared" si="30"/>
        <v>4875468.608</v>
      </c>
      <c r="H36" s="128">
        <f t="shared" si="30"/>
        <v>4098454.1500000004</v>
      </c>
      <c r="I36" s="128">
        <f t="shared" si="30"/>
        <v>4697000.5370000005</v>
      </c>
      <c r="J36" s="128">
        <f t="shared" si="30"/>
        <v>4514954.193</v>
      </c>
      <c r="K36" s="128">
        <f t="shared" si="30"/>
        <v>4699683.5803999994</v>
      </c>
      <c r="L36" s="128">
        <f t="shared" si="30"/>
        <v>4929844.4820000008</v>
      </c>
      <c r="M36" s="128">
        <f t="shared" si="30"/>
        <v>4452468.0619999999</v>
      </c>
      <c r="N36" s="128">
        <f t="shared" si="30"/>
        <v>4311866.1850000005</v>
      </c>
      <c r="O36" s="128">
        <f t="shared" si="30"/>
        <v>3476997.0049000005</v>
      </c>
      <c r="P36" s="128">
        <f t="shared" si="30"/>
        <v>4137557.568</v>
      </c>
      <c r="Q36" s="128">
        <f t="shared" si="30"/>
        <v>5311493.6925999997</v>
      </c>
      <c r="R36" s="77">
        <f t="shared" si="30"/>
        <v>9126869.8870000001</v>
      </c>
      <c r="S36" s="77">
        <f t="shared" si="30"/>
        <v>6107154.1969999988</v>
      </c>
      <c r="T36" s="77">
        <v>6171464.6309999991</v>
      </c>
      <c r="U36" s="77">
        <f t="shared" si="30"/>
        <v>6796823.9929999989</v>
      </c>
      <c r="V36" s="77">
        <f t="shared" si="30"/>
        <v>6947237.591</v>
      </c>
      <c r="W36" s="77">
        <f t="shared" si="30"/>
        <v>7846034.1140000001</v>
      </c>
      <c r="X36" s="77">
        <f t="shared" si="30"/>
        <v>8007572.8279999997</v>
      </c>
      <c r="Y36" s="77">
        <f t="shared" si="30"/>
        <v>8418355.6229999997</v>
      </c>
      <c r="Z36" s="77">
        <f t="shared" si="30"/>
        <v>10043011.098999999</v>
      </c>
      <c r="AA36" s="77">
        <f t="shared" ref="AA36" si="31">AA8+AA13+AA17+AA22+AA30+AA34</f>
        <v>8049693.9810000015</v>
      </c>
    </row>
    <row r="37" spans="1:27" ht="51" customHeight="1">
      <c r="A37" s="264" t="s">
        <v>83</v>
      </c>
      <c r="B37" s="210" t="s">
        <v>84</v>
      </c>
      <c r="C37" s="241"/>
      <c r="D37" s="241"/>
      <c r="E37" s="241"/>
      <c r="F37" s="241"/>
      <c r="G37" s="241"/>
      <c r="H37" s="241"/>
      <c r="I37" s="241"/>
      <c r="J37" s="242"/>
      <c r="K37" s="241"/>
      <c r="L37" s="241"/>
      <c r="M37" s="242"/>
      <c r="N37" s="241"/>
      <c r="O37" s="243">
        <v>295596.44900000002</v>
      </c>
      <c r="P37" s="152">
        <v>387754.71900000004</v>
      </c>
      <c r="Q37" s="152">
        <v>1169947.094</v>
      </c>
      <c r="R37" s="152">
        <v>887891.12099999993</v>
      </c>
      <c r="S37" s="152">
        <v>636512.87200000009</v>
      </c>
      <c r="T37" s="152">
        <v>861562.554</v>
      </c>
      <c r="U37" s="152">
        <v>525661.12900000007</v>
      </c>
      <c r="V37" s="152">
        <v>483367.35200000001</v>
      </c>
      <c r="W37" s="152">
        <v>715903.71799999988</v>
      </c>
      <c r="X37" s="152">
        <v>798231.33599999989</v>
      </c>
      <c r="Y37" s="152">
        <v>899215.82499999984</v>
      </c>
      <c r="Z37" s="152">
        <v>271842.93600000005</v>
      </c>
      <c r="AA37" s="152">
        <v>271842.93600000005</v>
      </c>
    </row>
    <row r="38" spans="1:27" ht="51" customHeight="1">
      <c r="A38" s="265"/>
      <c r="B38" s="244" t="s">
        <v>87</v>
      </c>
      <c r="C38" s="245"/>
      <c r="D38" s="245"/>
      <c r="E38" s="245"/>
      <c r="F38" s="245"/>
      <c r="G38" s="245"/>
      <c r="H38" s="245"/>
      <c r="I38" s="245"/>
      <c r="J38" s="246"/>
      <c r="K38" s="245"/>
      <c r="L38" s="245"/>
      <c r="M38" s="246"/>
      <c r="N38" s="245"/>
      <c r="O38" s="247">
        <v>0</v>
      </c>
      <c r="P38" s="153">
        <v>0</v>
      </c>
      <c r="Q38" s="153">
        <v>0</v>
      </c>
      <c r="R38" s="153">
        <v>0</v>
      </c>
      <c r="S38" s="153">
        <v>0</v>
      </c>
      <c r="T38" s="153">
        <v>0</v>
      </c>
      <c r="U38" s="153">
        <v>0</v>
      </c>
      <c r="V38" s="153">
        <v>0</v>
      </c>
      <c r="W38" s="153">
        <v>0</v>
      </c>
      <c r="X38" s="153">
        <v>0</v>
      </c>
      <c r="Y38" s="153">
        <v>0</v>
      </c>
      <c r="Z38" s="153">
        <v>317340.33600000001</v>
      </c>
      <c r="AA38" s="153">
        <v>317340.33600000001</v>
      </c>
    </row>
    <row r="39" spans="1:27" ht="51" customHeight="1" thickBot="1">
      <c r="A39" s="266"/>
      <c r="B39" s="211" t="s">
        <v>85</v>
      </c>
      <c r="C39" s="248"/>
      <c r="D39" s="248"/>
      <c r="E39" s="248"/>
      <c r="F39" s="248"/>
      <c r="G39" s="248"/>
      <c r="H39" s="248"/>
      <c r="I39" s="248"/>
      <c r="J39" s="249"/>
      <c r="K39" s="248"/>
      <c r="L39" s="248"/>
      <c r="M39" s="249"/>
      <c r="N39" s="248"/>
      <c r="O39" s="250">
        <v>0</v>
      </c>
      <c r="P39" s="208">
        <v>0</v>
      </c>
      <c r="Q39" s="208">
        <v>10772.127</v>
      </c>
      <c r="R39" s="208">
        <v>0</v>
      </c>
      <c r="S39" s="208">
        <v>0</v>
      </c>
      <c r="T39" s="208">
        <v>0</v>
      </c>
      <c r="U39" s="208">
        <v>0</v>
      </c>
      <c r="V39" s="208">
        <v>0</v>
      </c>
      <c r="W39" s="208">
        <v>27051.845000000001</v>
      </c>
      <c r="X39" s="208">
        <v>43180.884000000005</v>
      </c>
      <c r="Y39" s="208">
        <v>34570.161</v>
      </c>
      <c r="Z39" s="208">
        <v>21709.561000000002</v>
      </c>
      <c r="AA39" s="208">
        <v>21709.561000000002</v>
      </c>
    </row>
    <row r="40" spans="1:27" ht="51" customHeight="1" thickBot="1">
      <c r="A40" s="267"/>
      <c r="B40" s="214" t="s">
        <v>86</v>
      </c>
      <c r="C40" s="251"/>
      <c r="D40" s="251"/>
      <c r="E40" s="251"/>
      <c r="F40" s="251"/>
      <c r="G40" s="251"/>
      <c r="H40" s="251"/>
      <c r="I40" s="251"/>
      <c r="J40" s="252"/>
      <c r="K40" s="251"/>
      <c r="L40" s="251"/>
      <c r="M40" s="252"/>
      <c r="N40" s="251"/>
      <c r="O40" s="151">
        <v>295596.44900000002</v>
      </c>
      <c r="P40" s="253">
        <v>387754.71900000004</v>
      </c>
      <c r="Q40" s="253">
        <v>1180719.2210000001</v>
      </c>
      <c r="R40" s="253">
        <v>887891.12099999993</v>
      </c>
      <c r="S40" s="253">
        <v>636512.87200000009</v>
      </c>
      <c r="T40" s="253">
        <v>861562.554</v>
      </c>
      <c r="U40" s="253">
        <v>525661.12900000007</v>
      </c>
      <c r="V40" s="253">
        <v>483367.35200000001</v>
      </c>
      <c r="W40" s="253">
        <v>742955.56299999985</v>
      </c>
      <c r="X40" s="253">
        <v>841412.21999999986</v>
      </c>
      <c r="Y40" s="253">
        <v>933785.9859999998</v>
      </c>
      <c r="Z40" s="253">
        <v>610892.8330000001</v>
      </c>
      <c r="AA40" s="253">
        <v>610892.8330000001</v>
      </c>
    </row>
    <row r="42" spans="1:27" customFormat="1" ht="15">
      <c r="A42" s="254" t="s">
        <v>88</v>
      </c>
      <c r="B42" s="255"/>
      <c r="C42" s="255"/>
      <c r="D42" s="255"/>
      <c r="E42" s="255"/>
      <c r="F42" s="255"/>
    </row>
    <row r="45" spans="1:27" ht="18.75">
      <c r="A45" s="1" t="s">
        <v>90</v>
      </c>
      <c r="B45" s="6"/>
      <c r="C45" s="6"/>
      <c r="D45" s="6"/>
      <c r="E45" s="6"/>
      <c r="F45" s="6"/>
      <c r="G45" s="6"/>
      <c r="H45" s="6"/>
      <c r="I45" s="6"/>
      <c r="K45" s="6"/>
      <c r="L45" s="6"/>
      <c r="N45" s="6"/>
    </row>
    <row r="46" spans="1:27" ht="12.75" customHeight="1">
      <c r="A46" s="2" t="s">
        <v>42</v>
      </c>
      <c r="B46" s="6"/>
      <c r="C46" s="6"/>
      <c r="D46" s="6"/>
      <c r="E46" s="6"/>
      <c r="F46" s="6"/>
      <c r="G46" s="6"/>
      <c r="H46" s="6"/>
      <c r="I46" s="6"/>
      <c r="J46" s="256" t="s">
        <v>89</v>
      </c>
      <c r="K46" s="6"/>
      <c r="L46" s="6"/>
      <c r="N46" s="6"/>
    </row>
    <row r="47" spans="1:27" ht="6.95" customHeight="1">
      <c r="A47" s="5"/>
      <c r="B47" s="6"/>
      <c r="C47" s="6"/>
      <c r="D47" s="6"/>
      <c r="E47" s="6"/>
      <c r="F47" s="6"/>
      <c r="G47" s="6"/>
      <c r="H47" s="6"/>
      <c r="I47" s="6"/>
      <c r="K47" s="6"/>
      <c r="L47" s="6"/>
      <c r="N47" s="6"/>
    </row>
    <row r="48" spans="1:27" ht="14.1" customHeight="1" thickBot="1"/>
    <row r="49" spans="1:26" s="15" customFormat="1" ht="63.75" customHeight="1" thickBot="1">
      <c r="A49" s="261" t="s">
        <v>37</v>
      </c>
      <c r="B49" s="38" t="s">
        <v>91</v>
      </c>
      <c r="C49" s="48" t="s">
        <v>92</v>
      </c>
      <c r="D49" s="48" t="s">
        <v>93</v>
      </c>
      <c r="E49" s="48" t="s">
        <v>94</v>
      </c>
      <c r="F49" s="48" t="s">
        <v>95</v>
      </c>
      <c r="G49" s="48" t="s">
        <v>96</v>
      </c>
      <c r="H49" s="48" t="s">
        <v>97</v>
      </c>
      <c r="I49" s="48" t="s">
        <v>98</v>
      </c>
      <c r="J49" s="48" t="s">
        <v>99</v>
      </c>
      <c r="K49" s="48" t="s">
        <v>100</v>
      </c>
      <c r="L49" s="48" t="s">
        <v>101</v>
      </c>
      <c r="M49" s="48" t="s">
        <v>102</v>
      </c>
      <c r="N49" s="48" t="s">
        <v>103</v>
      </c>
      <c r="O49" s="48" t="s">
        <v>104</v>
      </c>
      <c r="P49" s="48" t="s">
        <v>105</v>
      </c>
      <c r="Q49" s="48" t="s">
        <v>106</v>
      </c>
      <c r="R49" s="48" t="s">
        <v>107</v>
      </c>
      <c r="S49" s="48" t="s">
        <v>108</v>
      </c>
      <c r="T49" s="48" t="s">
        <v>109</v>
      </c>
      <c r="U49" s="48" t="s">
        <v>110</v>
      </c>
      <c r="V49" s="48" t="s">
        <v>111</v>
      </c>
      <c r="W49" s="48" t="s">
        <v>112</v>
      </c>
      <c r="X49" s="48" t="s">
        <v>113</v>
      </c>
      <c r="Y49" s="48" t="s">
        <v>114</v>
      </c>
    </row>
    <row r="50" spans="1:26" ht="15" customHeight="1">
      <c r="A50" s="262"/>
      <c r="B50" s="16" t="s">
        <v>34</v>
      </c>
      <c r="C50" s="270"/>
      <c r="D50" s="270"/>
      <c r="E50" s="270"/>
      <c r="F50" s="270"/>
      <c r="G50" s="270"/>
      <c r="H50" s="270"/>
      <c r="I50" s="270"/>
      <c r="J50" s="274">
        <f t="shared" ref="C50:Y50" si="32">(K6-J6)/J6</f>
        <v>0.16396838643169212</v>
      </c>
      <c r="K50" s="274">
        <f t="shared" si="32"/>
        <v>6.4627686494146228E-2</v>
      </c>
      <c r="L50" s="274">
        <f t="shared" si="32"/>
        <v>-0.10697364876642</v>
      </c>
      <c r="M50" s="274">
        <f t="shared" si="32"/>
        <v>-3.6697886724156276E-2</v>
      </c>
      <c r="N50" s="274">
        <f t="shared" si="32"/>
        <v>-4.5859468892124299E-2</v>
      </c>
      <c r="O50" s="274">
        <f t="shared" si="32"/>
        <v>-0.43115419898965407</v>
      </c>
      <c r="P50" s="274">
        <f t="shared" si="32"/>
        <v>0.73752761548480306</v>
      </c>
      <c r="Q50" s="274">
        <f t="shared" si="32"/>
        <v>0.15213752521390456</v>
      </c>
      <c r="R50" s="274">
        <f t="shared" si="32"/>
        <v>1.2567622195364805</v>
      </c>
      <c r="S50" s="274">
        <f t="shared" si="32"/>
        <v>-0.30959453577443785</v>
      </c>
      <c r="T50" s="274">
        <f t="shared" si="32"/>
        <v>4.4913163797695749E-2</v>
      </c>
      <c r="U50" s="274">
        <f t="shared" si="32"/>
        <v>0.28750829349319734</v>
      </c>
      <c r="V50" s="274">
        <f t="shared" si="32"/>
        <v>0.6867552372858251</v>
      </c>
      <c r="W50" s="274">
        <f t="shared" si="32"/>
        <v>-0.53748151860711146</v>
      </c>
      <c r="X50" s="274">
        <f t="shared" si="32"/>
        <v>3.4662415519424228E-2</v>
      </c>
      <c r="Y50" s="274">
        <f t="shared" si="32"/>
        <v>2.3798670245920504E-2</v>
      </c>
      <c r="Z50" s="11"/>
    </row>
    <row r="51" spans="1:26" ht="23.25" thickBot="1">
      <c r="A51" s="262"/>
      <c r="B51" s="23" t="s">
        <v>35</v>
      </c>
      <c r="C51" s="271"/>
      <c r="D51" s="271"/>
      <c r="E51" s="271"/>
      <c r="F51" s="271"/>
      <c r="G51" s="271"/>
      <c r="H51" s="271"/>
      <c r="I51" s="271"/>
      <c r="J51" s="275">
        <f t="shared" ref="C51:Y51" si="33">(K7-J7)/J7</f>
        <v>0.49183673469387756</v>
      </c>
      <c r="K51" s="275">
        <f t="shared" si="33"/>
        <v>-0.52980261872190737</v>
      </c>
      <c r="L51" s="275">
        <f t="shared" si="33"/>
        <v>2.9422277639235244</v>
      </c>
      <c r="M51" s="275">
        <f t="shared" si="33"/>
        <v>-0.88655772272008437</v>
      </c>
      <c r="N51" s="275">
        <f t="shared" si="33"/>
        <v>-1</v>
      </c>
      <c r="O51" s="275"/>
      <c r="P51" s="275"/>
      <c r="Q51" s="275"/>
      <c r="R51" s="275"/>
      <c r="S51" s="275"/>
      <c r="T51" s="275"/>
      <c r="U51" s="275"/>
      <c r="V51" s="275"/>
      <c r="W51" s="275"/>
      <c r="X51" s="275"/>
      <c r="Y51" s="275"/>
      <c r="Z51" s="11"/>
    </row>
    <row r="52" spans="1:26" s="51" customFormat="1" ht="21.75" thickBot="1">
      <c r="A52" s="262"/>
      <c r="B52" s="49" t="s">
        <v>36</v>
      </c>
      <c r="C52" s="277">
        <f>(D8-C8)/C8</f>
        <v>-0.2742249676770579</v>
      </c>
      <c r="D52" s="277">
        <f t="shared" ref="D52:Y52" si="34">(E8-D8)/D8</f>
        <v>4.0885806354560066E-2</v>
      </c>
      <c r="E52" s="277">
        <f t="shared" si="34"/>
        <v>-0.22389649113465737</v>
      </c>
      <c r="F52" s="277">
        <f t="shared" si="34"/>
        <v>-0.12345146620668025</v>
      </c>
      <c r="G52" s="277">
        <f t="shared" si="34"/>
        <v>0.34832729549622077</v>
      </c>
      <c r="H52" s="277">
        <f t="shared" si="34"/>
        <v>0.30703463831692773</v>
      </c>
      <c r="I52" s="277">
        <f t="shared" si="34"/>
        <v>-0.33200730899539382</v>
      </c>
      <c r="J52" s="277">
        <f t="shared" si="34"/>
        <v>0.17464976017476375</v>
      </c>
      <c r="K52" s="277">
        <f t="shared" si="34"/>
        <v>4.003299022422032E-2</v>
      </c>
      <c r="L52" s="277">
        <f t="shared" si="34"/>
        <v>-4.9936248289588259E-2</v>
      </c>
      <c r="M52" s="277">
        <f t="shared" si="34"/>
        <v>-0.10266232682220275</v>
      </c>
      <c r="N52" s="277">
        <f t="shared" si="34"/>
        <v>-5.5222014686514734E-2</v>
      </c>
      <c r="O52" s="277">
        <f t="shared" si="34"/>
        <v>-0.43115419898965407</v>
      </c>
      <c r="P52" s="277">
        <f t="shared" si="34"/>
        <v>0.73752761548480306</v>
      </c>
      <c r="Q52" s="277">
        <f t="shared" si="34"/>
        <v>0.15213752521390456</v>
      </c>
      <c r="R52" s="277">
        <f t="shared" si="34"/>
        <v>1.2567622195364805</v>
      </c>
      <c r="S52" s="277">
        <f t="shared" si="34"/>
        <v>-0.30959453577443785</v>
      </c>
      <c r="T52" s="277">
        <f t="shared" si="34"/>
        <v>4.4913163797695749E-2</v>
      </c>
      <c r="U52" s="277">
        <f t="shared" si="34"/>
        <v>0.28750829349319734</v>
      </c>
      <c r="V52" s="277">
        <f t="shared" si="34"/>
        <v>0.6867552372858251</v>
      </c>
      <c r="W52" s="277">
        <f t="shared" si="34"/>
        <v>-0.53748151860711146</v>
      </c>
      <c r="X52" s="277">
        <f t="shared" si="34"/>
        <v>3.4662415519424228E-2</v>
      </c>
      <c r="Y52" s="277">
        <f t="shared" si="34"/>
        <v>2.3798670245920504E-2</v>
      </c>
    </row>
    <row r="53" spans="1:26" ht="22.5">
      <c r="A53" s="262"/>
      <c r="B53" s="42" t="s">
        <v>76</v>
      </c>
      <c r="C53" s="274"/>
      <c r="D53" s="274"/>
      <c r="E53" s="274"/>
      <c r="F53" s="274"/>
      <c r="G53" s="274"/>
      <c r="H53" s="274"/>
      <c r="I53" s="274"/>
      <c r="J53" s="274">
        <f t="shared" ref="D53:Y56" si="35">(K10-J10)/J10</f>
        <v>0.28287289956761513</v>
      </c>
      <c r="K53" s="274">
        <f t="shared" si="35"/>
        <v>0.52752056574985262</v>
      </c>
      <c r="L53" s="274">
        <f t="shared" si="35"/>
        <v>-0.42406938120819909</v>
      </c>
      <c r="M53" s="274">
        <f t="shared" si="35"/>
        <v>0.1197954760266116</v>
      </c>
      <c r="N53" s="274">
        <f t="shared" si="35"/>
        <v>-0.44977055260115678</v>
      </c>
      <c r="O53" s="274">
        <f t="shared" si="35"/>
        <v>-1.1370958276290033E-2</v>
      </c>
      <c r="P53" s="274">
        <f t="shared" si="35"/>
        <v>0.19688680072627282</v>
      </c>
      <c r="Q53" s="274">
        <f t="shared" si="35"/>
        <v>0.57348009451003368</v>
      </c>
      <c r="R53" s="274">
        <f t="shared" si="35"/>
        <v>-1.3118369286613913E-2</v>
      </c>
      <c r="S53" s="274">
        <f t="shared" si="35"/>
        <v>-0.15753434897620835</v>
      </c>
      <c r="T53" s="274">
        <f t="shared" si="35"/>
        <v>7.3555716825834297E-2</v>
      </c>
      <c r="U53" s="274">
        <f t="shared" si="35"/>
        <v>0.1376004765590248</v>
      </c>
      <c r="V53" s="274">
        <f t="shared" si="35"/>
        <v>9.8524059312597848E-2</v>
      </c>
      <c r="W53" s="274">
        <f t="shared" si="35"/>
        <v>6.4842117786622203E-2</v>
      </c>
      <c r="X53" s="274">
        <f t="shared" si="35"/>
        <v>-6.4036699654270212E-3</v>
      </c>
      <c r="Y53" s="274">
        <f t="shared" si="35"/>
        <v>-7.4583261038082299E-2</v>
      </c>
      <c r="Z53" s="11"/>
    </row>
    <row r="54" spans="1:26" ht="22.5">
      <c r="A54" s="262"/>
      <c r="B54" s="42" t="s">
        <v>77</v>
      </c>
      <c r="C54" s="278"/>
      <c r="D54" s="278"/>
      <c r="E54" s="278"/>
      <c r="F54" s="278"/>
      <c r="G54" s="278"/>
      <c r="H54" s="278"/>
      <c r="I54" s="278"/>
      <c r="J54" s="278">
        <f t="shared" ref="C54:R56" si="36">(K11-J11)/J11</f>
        <v>5.333175462680198E-2</v>
      </c>
      <c r="K54" s="278">
        <f t="shared" si="36"/>
        <v>8.3246523140481157E-2</v>
      </c>
      <c r="L54" s="278">
        <f t="shared" si="36"/>
        <v>-4.8767607442644176E-2</v>
      </c>
      <c r="M54" s="278">
        <f t="shared" si="36"/>
        <v>3.883505752588997E-2</v>
      </c>
      <c r="N54" s="278">
        <f t="shared" si="36"/>
        <v>-0.14493766295013727</v>
      </c>
      <c r="O54" s="278">
        <f t="shared" si="36"/>
        <v>-1.9497730561876694E-3</v>
      </c>
      <c r="P54" s="278">
        <f t="shared" si="36"/>
        <v>7.976993167692932E-2</v>
      </c>
      <c r="Q54" s="278">
        <f t="shared" si="36"/>
        <v>0.20431883740829943</v>
      </c>
      <c r="R54" s="278">
        <f t="shared" si="36"/>
        <v>0.45760028783031481</v>
      </c>
      <c r="S54" s="278">
        <f t="shared" si="35"/>
        <v>-0.14755911842094083</v>
      </c>
      <c r="T54" s="278">
        <f t="shared" si="35"/>
        <v>-3.2854781892402297E-2</v>
      </c>
      <c r="U54" s="278">
        <f t="shared" si="35"/>
        <v>0.14278865538956931</v>
      </c>
      <c r="V54" s="278">
        <f t="shared" si="35"/>
        <v>0.10906254449498778</v>
      </c>
      <c r="W54" s="278">
        <f t="shared" si="35"/>
        <v>6.3518539955467121E-2</v>
      </c>
      <c r="X54" s="278">
        <f t="shared" si="35"/>
        <v>2.682110973804952E-2</v>
      </c>
      <c r="Y54" s="278">
        <f t="shared" si="35"/>
        <v>-3.7003454178071354E-2</v>
      </c>
      <c r="Z54" s="11"/>
    </row>
    <row r="55" spans="1:26" ht="23.25" thickBot="1">
      <c r="A55" s="262"/>
      <c r="B55" s="140" t="s">
        <v>78</v>
      </c>
      <c r="C55" s="275"/>
      <c r="D55" s="275"/>
      <c r="E55" s="275"/>
      <c r="F55" s="275"/>
      <c r="G55" s="275"/>
      <c r="H55" s="275"/>
      <c r="I55" s="275"/>
      <c r="J55" s="275">
        <f t="shared" si="35"/>
        <v>-0.15012954001075426</v>
      </c>
      <c r="K55" s="275">
        <f t="shared" si="35"/>
        <v>-0.25661171760862311</v>
      </c>
      <c r="L55" s="275">
        <f t="shared" si="35"/>
        <v>-0.44340936523165486</v>
      </c>
      <c r="M55" s="275">
        <f t="shared" si="35"/>
        <v>-1</v>
      </c>
      <c r="N55" s="275"/>
      <c r="O55" s="275"/>
      <c r="P55" s="275"/>
      <c r="Q55" s="275"/>
      <c r="R55" s="275"/>
      <c r="S55" s="275"/>
      <c r="T55" s="275"/>
      <c r="U55" s="275"/>
      <c r="V55" s="275"/>
      <c r="W55" s="275"/>
      <c r="X55" s="275"/>
      <c r="Y55" s="275"/>
      <c r="Z55" s="11"/>
    </row>
    <row r="56" spans="1:26" s="51" customFormat="1" ht="29.25" customHeight="1" thickBot="1">
      <c r="A56" s="262"/>
      <c r="B56" s="49" t="s">
        <v>38</v>
      </c>
      <c r="C56" s="277">
        <f t="shared" si="36"/>
        <v>-4.0896141240468059E-2</v>
      </c>
      <c r="D56" s="277">
        <f t="shared" si="36"/>
        <v>6.813912226686844E-2</v>
      </c>
      <c r="E56" s="277">
        <f t="shared" si="36"/>
        <v>3.6663358778625955E-2</v>
      </c>
      <c r="F56" s="277">
        <f t="shared" si="36"/>
        <v>2.3254289856843999E-2</v>
      </c>
      <c r="G56" s="277">
        <f t="shared" si="36"/>
        <v>-6.7721927535011647E-2</v>
      </c>
      <c r="H56" s="277">
        <f t="shared" si="36"/>
        <v>-0.12041818538296352</v>
      </c>
      <c r="I56" s="277">
        <f t="shared" si="36"/>
        <v>7.8271171566476529E-3</v>
      </c>
      <c r="J56" s="277">
        <f t="shared" si="36"/>
        <v>7.3809297825967707E-2</v>
      </c>
      <c r="K56" s="277">
        <f t="shared" si="36"/>
        <v>0.14854243044219714</v>
      </c>
      <c r="L56" s="277">
        <f t="shared" si="36"/>
        <v>-0.1670482778779169</v>
      </c>
      <c r="M56" s="277">
        <f t="shared" si="36"/>
        <v>2.2120248829848893E-2</v>
      </c>
      <c r="N56" s="277">
        <f t="shared" si="36"/>
        <v>-0.20663423141619369</v>
      </c>
      <c r="O56" s="277">
        <f t="shared" si="36"/>
        <v>-3.2722103858763259E-3</v>
      </c>
      <c r="P56" s="277">
        <f t="shared" si="36"/>
        <v>9.6075870501375477E-2</v>
      </c>
      <c r="Q56" s="277">
        <f t="shared" si="36"/>
        <v>0.26044365360184329</v>
      </c>
      <c r="R56" s="277">
        <f t="shared" si="36"/>
        <v>0.36826191362147537</v>
      </c>
      <c r="S56" s="277">
        <f t="shared" ref="S56:Y56" si="37">(T13-S13)/S13</f>
        <v>-0.14892463004681822</v>
      </c>
      <c r="T56" s="277">
        <f t="shared" si="37"/>
        <v>-1.8435583441309945E-2</v>
      </c>
      <c r="U56" s="277">
        <f t="shared" si="37"/>
        <v>0.14201974211151985</v>
      </c>
      <c r="V56" s="277">
        <f t="shared" si="37"/>
        <v>0.10750673375114907</v>
      </c>
      <c r="W56" s="277">
        <f t="shared" si="37"/>
        <v>6.3712356684143143E-2</v>
      </c>
      <c r="X56" s="277">
        <f t="shared" si="37"/>
        <v>2.1950706708932601E-2</v>
      </c>
      <c r="Y56" s="277">
        <f t="shared" si="37"/>
        <v>-4.2359414671903482E-2</v>
      </c>
    </row>
    <row r="57" spans="1:26" ht="15" customHeight="1">
      <c r="A57" s="262"/>
      <c r="B57" s="31" t="s">
        <v>39</v>
      </c>
      <c r="C57" s="276"/>
      <c r="D57" s="276"/>
      <c r="E57" s="276"/>
      <c r="F57" s="276"/>
      <c r="G57" s="276"/>
      <c r="H57" s="276">
        <f t="shared" ref="D57:Y59" si="38">(I15-H15)/H15</f>
        <v>-0.14608598439740442</v>
      </c>
      <c r="I57" s="276">
        <f t="shared" si="38"/>
        <v>0.19725258044930177</v>
      </c>
      <c r="J57" s="276">
        <f t="shared" si="38"/>
        <v>-1.713946117274168E-2</v>
      </c>
      <c r="K57" s="276">
        <f t="shared" si="38"/>
        <v>-8.1524061368785122E-2</v>
      </c>
      <c r="L57" s="276">
        <f t="shared" si="38"/>
        <v>0.34801843317972353</v>
      </c>
      <c r="M57" s="276">
        <f t="shared" si="38"/>
        <v>-0.38567547029751326</v>
      </c>
      <c r="N57" s="276">
        <f t="shared" si="38"/>
        <v>0.37503149257690999</v>
      </c>
      <c r="O57" s="276">
        <f t="shared" si="38"/>
        <v>0.56044286742225435</v>
      </c>
      <c r="P57" s="276">
        <f t="shared" si="38"/>
        <v>-0.39217252602525476</v>
      </c>
      <c r="Q57" s="276">
        <f t="shared" si="38"/>
        <v>0.87700091447596396</v>
      </c>
      <c r="R57" s="276">
        <f t="shared" si="38"/>
        <v>-9.1373053894087577E-2</v>
      </c>
      <c r="S57" s="276">
        <f t="shared" si="38"/>
        <v>-1.1963643968295247E-2</v>
      </c>
      <c r="T57" s="276">
        <f t="shared" si="38"/>
        <v>0.24864915624399586</v>
      </c>
      <c r="U57" s="276">
        <f t="shared" si="38"/>
        <v>-0.11506900012866025</v>
      </c>
      <c r="V57" s="276">
        <f t="shared" si="38"/>
        <v>-0.10328652588263959</v>
      </c>
      <c r="W57" s="276">
        <f t="shared" si="38"/>
        <v>0.18744609131849188</v>
      </c>
      <c r="X57" s="276">
        <f t="shared" si="38"/>
        <v>0.10529832764507049</v>
      </c>
      <c r="Y57" s="276">
        <f t="shared" si="38"/>
        <v>6.3530866681837619</v>
      </c>
      <c r="Z57" s="11"/>
    </row>
    <row r="58" spans="1:26" ht="23.25" thickBot="1">
      <c r="A58" s="262"/>
      <c r="B58" s="42" t="s">
        <v>40</v>
      </c>
      <c r="C58" s="282"/>
      <c r="D58" s="276"/>
      <c r="E58" s="276"/>
      <c r="F58" s="276"/>
      <c r="G58" s="276"/>
      <c r="H58" s="276"/>
      <c r="I58" s="276"/>
      <c r="J58" s="276">
        <f t="shared" ref="C58:R59" si="39">(K16-J16)/J16</f>
        <v>-0.58723580605055947</v>
      </c>
      <c r="K58" s="276">
        <f t="shared" si="39"/>
        <v>1.4216867469879517</v>
      </c>
      <c r="L58" s="276">
        <f t="shared" si="39"/>
        <v>-0.35199004975124376</v>
      </c>
      <c r="M58" s="276">
        <f t="shared" si="39"/>
        <v>-1</v>
      </c>
      <c r="N58" s="276"/>
      <c r="O58" s="276"/>
      <c r="P58" s="276"/>
      <c r="Q58" s="276"/>
      <c r="R58" s="276"/>
      <c r="S58" s="276"/>
      <c r="T58" s="276"/>
      <c r="U58" s="276"/>
      <c r="V58" s="276"/>
      <c r="W58" s="276"/>
      <c r="X58" s="276"/>
      <c r="Y58" s="276"/>
      <c r="Z58" s="11"/>
    </row>
    <row r="59" spans="1:26" s="51" customFormat="1" ht="21.75" thickBot="1">
      <c r="A59" s="262"/>
      <c r="B59" s="49" t="s">
        <v>69</v>
      </c>
      <c r="C59" s="277">
        <f t="shared" si="39"/>
        <v>-5.103856489214903E-2</v>
      </c>
      <c r="D59" s="277">
        <f t="shared" si="39"/>
        <v>3.7539462355304698E-2</v>
      </c>
      <c r="E59" s="277">
        <f t="shared" si="39"/>
        <v>-0.10321426595607354</v>
      </c>
      <c r="F59" s="277">
        <f t="shared" si="39"/>
        <v>0.4980773185276578</v>
      </c>
      <c r="G59" s="277">
        <f t="shared" si="39"/>
        <v>-0.15279026512837759</v>
      </c>
      <c r="H59" s="277">
        <f t="shared" si="39"/>
        <v>-0.14608598439740442</v>
      </c>
      <c r="I59" s="277">
        <f t="shared" si="39"/>
        <v>0.22014458105646631</v>
      </c>
      <c r="J59" s="277">
        <f t="shared" si="39"/>
        <v>-2.7835444317448471E-2</v>
      </c>
      <c r="K59" s="277">
        <f t="shared" si="39"/>
        <v>-6.9549638895331639E-2</v>
      </c>
      <c r="L59" s="277">
        <f t="shared" si="39"/>
        <v>0.33350524768560302</v>
      </c>
      <c r="M59" s="277">
        <f t="shared" si="39"/>
        <v>-0.39186480894183173</v>
      </c>
      <c r="N59" s="277">
        <f t="shared" si="39"/>
        <v>0.37503149257690999</v>
      </c>
      <c r="O59" s="277">
        <f t="shared" si="39"/>
        <v>0.56044286742225435</v>
      </c>
      <c r="P59" s="277">
        <f t="shared" si="39"/>
        <v>-0.39217252602525476</v>
      </c>
      <c r="Q59" s="277">
        <f t="shared" si="39"/>
        <v>0.87700091447596396</v>
      </c>
      <c r="R59" s="277">
        <f t="shared" si="39"/>
        <v>-9.1373053894087577E-2</v>
      </c>
      <c r="S59" s="277">
        <f t="shared" si="38"/>
        <v>-1.1963643968295247E-2</v>
      </c>
      <c r="T59" s="277">
        <f t="shared" si="38"/>
        <v>0.24864915624399586</v>
      </c>
      <c r="U59" s="277">
        <f t="shared" si="38"/>
        <v>-0.11506900012866025</v>
      </c>
      <c r="V59" s="277">
        <f t="shared" si="38"/>
        <v>-0.10328652588263959</v>
      </c>
      <c r="W59" s="277">
        <f t="shared" si="38"/>
        <v>0.18744609131849188</v>
      </c>
      <c r="X59" s="277">
        <f t="shared" si="38"/>
        <v>0.10529832764507049</v>
      </c>
      <c r="Y59" s="277">
        <f t="shared" si="38"/>
        <v>7.3313112352251029</v>
      </c>
    </row>
    <row r="60" spans="1:26" ht="45">
      <c r="A60" s="262"/>
      <c r="B60" s="22" t="s">
        <v>79</v>
      </c>
      <c r="C60" s="270"/>
      <c r="D60" s="270"/>
      <c r="E60" s="270"/>
      <c r="F60" s="270"/>
      <c r="G60" s="270"/>
      <c r="H60" s="270"/>
      <c r="I60" s="270"/>
      <c r="J60" s="270">
        <f t="shared" ref="D60:Y63" si="40">(K19-J19)/J19</f>
        <v>3.5281865319344177</v>
      </c>
      <c r="K60" s="270">
        <f t="shared" si="40"/>
        <v>-6.3792333103015533E-2</v>
      </c>
      <c r="L60" s="270">
        <f t="shared" si="40"/>
        <v>-0.3988879935115569</v>
      </c>
      <c r="M60" s="270">
        <f t="shared" si="40"/>
        <v>-9.2242337210462585E-2</v>
      </c>
      <c r="N60" s="270">
        <f t="shared" si="40"/>
        <v>-0.47363645718909786</v>
      </c>
      <c r="O60" s="270">
        <f t="shared" si="40"/>
        <v>-0.39720222863740534</v>
      </c>
      <c r="P60" s="270">
        <f t="shared" si="40"/>
        <v>2.4695358156108651</v>
      </c>
      <c r="Q60" s="270">
        <f t="shared" si="40"/>
        <v>14.153352283177368</v>
      </c>
      <c r="R60" s="270">
        <f t="shared" si="40"/>
        <v>-0.85721153774941639</v>
      </c>
      <c r="S60" s="270">
        <f t="shared" si="40"/>
        <v>0.50921080812017905</v>
      </c>
      <c r="T60" s="270">
        <f t="shared" si="40"/>
        <v>0.67882271727324162</v>
      </c>
      <c r="U60" s="270">
        <f t="shared" si="40"/>
        <v>0.15135215731262067</v>
      </c>
      <c r="V60" s="270">
        <f t="shared" si="40"/>
        <v>0.13384910778969708</v>
      </c>
      <c r="W60" s="270">
        <f t="shared" si="40"/>
        <v>5.8127275855671037E-3</v>
      </c>
      <c r="X60" s="270">
        <f t="shared" si="40"/>
        <v>5.8805804979051572E-2</v>
      </c>
      <c r="Y60" s="270">
        <f t="shared" si="40"/>
        <v>-0.10533173584779947</v>
      </c>
      <c r="Z60" s="11"/>
    </row>
    <row r="61" spans="1:26" ht="56.25">
      <c r="A61" s="262"/>
      <c r="B61" s="22" t="s">
        <v>80</v>
      </c>
      <c r="C61" s="273"/>
      <c r="D61" s="273"/>
      <c r="E61" s="273"/>
      <c r="F61" s="273"/>
      <c r="G61" s="273"/>
      <c r="H61" s="273"/>
      <c r="I61" s="273"/>
      <c r="J61" s="273">
        <f t="shared" ref="C61:R63" si="41">(K20-J20)/J20</f>
        <v>0.17895132083220319</v>
      </c>
      <c r="K61" s="273">
        <f t="shared" si="41"/>
        <v>8.9255080861868522E-2</v>
      </c>
      <c r="L61" s="273">
        <f t="shared" si="41"/>
        <v>-0.14222813579589494</v>
      </c>
      <c r="M61" s="273">
        <f t="shared" si="41"/>
        <v>0.48298394994256799</v>
      </c>
      <c r="N61" s="273">
        <f t="shared" si="41"/>
        <v>-0.25830352309468363</v>
      </c>
      <c r="O61" s="273">
        <f t="shared" si="41"/>
        <v>0.48806220724905908</v>
      </c>
      <c r="P61" s="273">
        <f t="shared" si="41"/>
        <v>-5.0599168372822412E-2</v>
      </c>
      <c r="Q61" s="273">
        <f t="shared" si="41"/>
        <v>0.27104395057657682</v>
      </c>
      <c r="R61" s="273">
        <f t="shared" si="41"/>
        <v>-0.15296402398205042</v>
      </c>
      <c r="S61" s="273">
        <f t="shared" si="40"/>
        <v>8.594692446845964E-3</v>
      </c>
      <c r="T61" s="273">
        <f t="shared" si="40"/>
        <v>0.31116424352867689</v>
      </c>
      <c r="U61" s="273">
        <f t="shared" si="40"/>
        <v>-0.28317464009896876</v>
      </c>
      <c r="V61" s="273">
        <f t="shared" si="40"/>
        <v>4.9348118376801905E-2</v>
      </c>
      <c r="W61" s="273">
        <f t="shared" si="40"/>
        <v>3.6282188940744454E-3</v>
      </c>
      <c r="X61" s="273">
        <f t="shared" si="40"/>
        <v>-0.10454720171106724</v>
      </c>
      <c r="Y61" s="273">
        <f t="shared" si="40"/>
        <v>0.12303805684805606</v>
      </c>
      <c r="Z61" s="11"/>
    </row>
    <row r="62" spans="1:26" ht="68.25" thickBot="1">
      <c r="A62" s="262"/>
      <c r="B62" s="22" t="s">
        <v>81</v>
      </c>
      <c r="C62" s="283"/>
      <c r="D62" s="273"/>
      <c r="E62" s="273"/>
      <c r="F62" s="273"/>
      <c r="G62" s="273"/>
      <c r="H62" s="273"/>
      <c r="I62" s="273"/>
      <c r="J62" s="273">
        <f t="shared" si="40"/>
        <v>-0.18138235156958155</v>
      </c>
      <c r="K62" s="273">
        <f t="shared" si="40"/>
        <v>-0.21290886795094988</v>
      </c>
      <c r="L62" s="273">
        <f t="shared" si="40"/>
        <v>0.1123849060473661</v>
      </c>
      <c r="M62" s="273">
        <f t="shared" si="40"/>
        <v>-0.40520502668858877</v>
      </c>
      <c r="N62" s="273">
        <f t="shared" si="40"/>
        <v>-0.33841082266264899</v>
      </c>
      <c r="O62" s="273">
        <f t="shared" si="40"/>
        <v>0.7440922612903127</v>
      </c>
      <c r="P62" s="273">
        <f t="shared" si="40"/>
        <v>1.9224302541628127</v>
      </c>
      <c r="Q62" s="273">
        <f t="shared" si="40"/>
        <v>-0.24274415884524919</v>
      </c>
      <c r="R62" s="273">
        <f t="shared" si="40"/>
        <v>-0.25827113951502428</v>
      </c>
      <c r="S62" s="273">
        <f t="shared" si="40"/>
        <v>0.52570281815730191</v>
      </c>
      <c r="T62" s="273">
        <f t="shared" si="40"/>
        <v>-0.45868900304037435</v>
      </c>
      <c r="U62" s="273">
        <f t="shared" si="40"/>
        <v>1.2111217227005805E-2</v>
      </c>
      <c r="V62" s="273">
        <f t="shared" si="40"/>
        <v>0.32073666904238946</v>
      </c>
      <c r="W62" s="273">
        <f t="shared" si="40"/>
        <v>0.10154345838606908</v>
      </c>
      <c r="X62" s="273">
        <f t="shared" si="40"/>
        <v>0.14089028276456636</v>
      </c>
      <c r="Y62" s="273">
        <f t="shared" si="40"/>
        <v>-0.33280226721041767</v>
      </c>
      <c r="Z62" s="11"/>
    </row>
    <row r="63" spans="1:26" s="51" customFormat="1" ht="21.75" thickBot="1">
      <c r="A63" s="262"/>
      <c r="B63" s="49" t="s">
        <v>82</v>
      </c>
      <c r="C63" s="277">
        <f t="shared" si="41"/>
        <v>-0.26346019518645258</v>
      </c>
      <c r="D63" s="277">
        <f t="shared" si="41"/>
        <v>0.42146478958582284</v>
      </c>
      <c r="E63" s="277">
        <f t="shared" si="41"/>
        <v>0.41227555203305222</v>
      </c>
      <c r="F63" s="277">
        <f t="shared" si="41"/>
        <v>0.22708776038015033</v>
      </c>
      <c r="G63" s="277">
        <f t="shared" si="41"/>
        <v>-0.24960647773884823</v>
      </c>
      <c r="H63" s="277">
        <f t="shared" si="41"/>
        <v>0.16883625436050675</v>
      </c>
      <c r="I63" s="277">
        <f t="shared" si="41"/>
        <v>0.1011625101993778</v>
      </c>
      <c r="J63" s="277">
        <f t="shared" si="41"/>
        <v>0.11400065254786293</v>
      </c>
      <c r="K63" s="277">
        <f t="shared" si="41"/>
        <v>-4.7740016718222263E-2</v>
      </c>
      <c r="L63" s="277">
        <f t="shared" si="41"/>
        <v>-0.12497514393131415</v>
      </c>
      <c r="M63" s="277">
        <f t="shared" si="41"/>
        <v>7.8193271000088299E-2</v>
      </c>
      <c r="N63" s="277">
        <f t="shared" si="41"/>
        <v>-0.30089823076308791</v>
      </c>
      <c r="O63" s="277">
        <f t="shared" si="41"/>
        <v>0.45371426967234491</v>
      </c>
      <c r="P63" s="277">
        <f t="shared" si="41"/>
        <v>0.4923230001531827</v>
      </c>
      <c r="Q63" s="277">
        <f t="shared" si="41"/>
        <v>1.2915804057938403</v>
      </c>
      <c r="R63" s="277">
        <f t="shared" si="41"/>
        <v>-0.58690792463711283</v>
      </c>
      <c r="S63" s="277">
        <f t="shared" si="40"/>
        <v>0.24710772781385654</v>
      </c>
      <c r="T63" s="277">
        <f t="shared" si="40"/>
        <v>0.15546855601720175</v>
      </c>
      <c r="U63" s="277">
        <f t="shared" si="40"/>
        <v>-8.1814947514737807E-2</v>
      </c>
      <c r="V63" s="277">
        <f t="shared" si="40"/>
        <v>0.13260486803583912</v>
      </c>
      <c r="W63" s="277">
        <f t="shared" si="40"/>
        <v>2.3543918497708562E-2</v>
      </c>
      <c r="X63" s="277">
        <f t="shared" si="40"/>
        <v>1.9294366640619058E-2</v>
      </c>
      <c r="Y63" s="277">
        <f t="shared" si="40"/>
        <v>-8.8796022917998554E-2</v>
      </c>
    </row>
    <row r="64" spans="1:26" ht="33.75">
      <c r="A64" s="262"/>
      <c r="B64" s="22" t="s">
        <v>44</v>
      </c>
      <c r="C64" s="276"/>
      <c r="D64" s="276"/>
      <c r="E64" s="276"/>
      <c r="F64" s="276"/>
      <c r="G64" s="276"/>
      <c r="H64" s="276"/>
      <c r="I64" s="276"/>
      <c r="J64" s="276"/>
      <c r="K64" s="276"/>
      <c r="L64" s="276"/>
      <c r="M64" s="276"/>
      <c r="N64" s="276"/>
      <c r="O64" s="276"/>
      <c r="P64" s="276"/>
      <c r="Q64" s="276"/>
      <c r="R64" s="276"/>
      <c r="S64" s="276"/>
      <c r="T64" s="276"/>
      <c r="U64" s="276"/>
      <c r="V64" s="276"/>
      <c r="W64" s="276"/>
      <c r="X64" s="276"/>
      <c r="Y64" s="276"/>
      <c r="Z64" s="11"/>
    </row>
    <row r="65" spans="1:324" ht="34.5" thickBot="1">
      <c r="A65" s="262"/>
      <c r="B65" s="22" t="s">
        <v>43</v>
      </c>
      <c r="C65" s="282"/>
      <c r="D65" s="282"/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2"/>
      <c r="P65" s="282"/>
      <c r="Q65" s="282"/>
      <c r="R65" s="282"/>
      <c r="S65" s="282"/>
      <c r="T65" s="282"/>
      <c r="U65" s="282"/>
      <c r="V65" s="282"/>
      <c r="W65" s="282"/>
      <c r="X65" s="282"/>
      <c r="Y65" s="282"/>
      <c r="Z65" s="11"/>
    </row>
    <row r="66" spans="1:324" s="37" customFormat="1" ht="32.25" thickBot="1">
      <c r="A66" s="262"/>
      <c r="B66" s="38" t="s">
        <v>45</v>
      </c>
      <c r="C66" s="284"/>
      <c r="D66" s="284"/>
      <c r="E66" s="284"/>
      <c r="F66" s="284"/>
      <c r="G66" s="284"/>
      <c r="H66" s="284"/>
      <c r="I66" s="284"/>
      <c r="J66" s="285">
        <f t="shared" ref="D64:Y66" si="42">(K26-J26)/J26</f>
        <v>-3.1365507847568336E-2</v>
      </c>
      <c r="K66" s="285">
        <f t="shared" si="42"/>
        <v>0.17233731120045509</v>
      </c>
      <c r="L66" s="285">
        <f t="shared" si="42"/>
        <v>-0.80476089220384817</v>
      </c>
      <c r="M66" s="285">
        <f t="shared" si="42"/>
        <v>-0.26425326035354241</v>
      </c>
      <c r="N66" s="285">
        <f t="shared" si="42"/>
        <v>-1</v>
      </c>
      <c r="O66" s="284"/>
      <c r="P66" s="285">
        <f t="shared" si="42"/>
        <v>1.4052287581699345</v>
      </c>
      <c r="Q66" s="285">
        <f t="shared" si="42"/>
        <v>8.5457369565217489E-2</v>
      </c>
      <c r="R66" s="285">
        <f t="shared" si="42"/>
        <v>-0.19596237522716084</v>
      </c>
      <c r="S66" s="285">
        <f t="shared" si="42"/>
        <v>-0.22847185505940584</v>
      </c>
      <c r="T66" s="285">
        <f t="shared" si="42"/>
        <v>-3.8318986065900347E-2</v>
      </c>
      <c r="U66" s="285">
        <f t="shared" si="42"/>
        <v>0.43240023422806606</v>
      </c>
      <c r="V66" s="285">
        <f t="shared" si="42"/>
        <v>4.005975034266993E-3</v>
      </c>
      <c r="W66" s="285">
        <f t="shared" si="42"/>
        <v>-0.2227673447462313</v>
      </c>
      <c r="X66" s="285">
        <f t="shared" si="42"/>
        <v>0.14902310516855122</v>
      </c>
      <c r="Y66" s="285">
        <f t="shared" si="42"/>
        <v>1.5285231716921992E-2</v>
      </c>
    </row>
    <row r="67" spans="1:324" ht="56.25">
      <c r="A67" s="262"/>
      <c r="B67" s="22" t="s">
        <v>51</v>
      </c>
      <c r="C67" s="270"/>
      <c r="D67" s="270"/>
      <c r="E67" s="270"/>
      <c r="F67" s="270"/>
      <c r="G67" s="270"/>
      <c r="H67" s="270"/>
      <c r="I67" s="270"/>
      <c r="J67" s="274">
        <f t="shared" ref="D67:Y70" si="43">(K27-J27)/J27</f>
        <v>-8.0119288925196624E-2</v>
      </c>
      <c r="K67" s="274">
        <f t="shared" si="43"/>
        <v>8.3975770231876773E-2</v>
      </c>
      <c r="L67" s="274">
        <f t="shared" si="43"/>
        <v>0.16767795041103287</v>
      </c>
      <c r="M67" s="274">
        <f t="shared" si="43"/>
        <v>-0.10586594744856485</v>
      </c>
      <c r="N67" s="274">
        <f t="shared" si="43"/>
        <v>-2.6433056226437768E-2</v>
      </c>
      <c r="O67" s="274">
        <f t="shared" si="43"/>
        <v>1.4437307378284379E-2</v>
      </c>
      <c r="P67" s="274">
        <f t="shared" si="43"/>
        <v>0.14042286859639452</v>
      </c>
      <c r="Q67" s="274">
        <f t="shared" si="43"/>
        <v>4.5345328361612633E-2</v>
      </c>
      <c r="R67" s="274">
        <f t="shared" si="43"/>
        <v>-7.5259048337848522E-2</v>
      </c>
      <c r="S67" s="274">
        <f t="shared" si="43"/>
        <v>-0.24694089512504797</v>
      </c>
      <c r="T67" s="274">
        <f t="shared" si="43"/>
        <v>0.31332124993010629</v>
      </c>
      <c r="U67" s="274">
        <f t="shared" si="43"/>
        <v>0.12179471990684333</v>
      </c>
      <c r="V67" s="274">
        <f t="shared" si="43"/>
        <v>7.9353996902466195E-2</v>
      </c>
      <c r="W67" s="274">
        <f t="shared" si="43"/>
        <v>9.4545589765752294E-2</v>
      </c>
      <c r="X67" s="274">
        <f t="shared" si="43"/>
        <v>0.15893386551417971</v>
      </c>
      <c r="Y67" s="274">
        <f t="shared" si="43"/>
        <v>3.7751070966008368E-2</v>
      </c>
      <c r="Z67" s="11"/>
    </row>
    <row r="68" spans="1:324" ht="57" thickBot="1">
      <c r="A68" s="262"/>
      <c r="B68" s="22" t="s">
        <v>52</v>
      </c>
      <c r="C68" s="271"/>
      <c r="D68" s="271"/>
      <c r="E68" s="271"/>
      <c r="F68" s="271"/>
      <c r="G68" s="271"/>
      <c r="H68" s="271"/>
      <c r="I68" s="271"/>
      <c r="J68" s="275">
        <f t="shared" ref="C68:R70" si="44">(K28-J28)/J28</f>
        <v>8.4344115569086567E-2</v>
      </c>
      <c r="K68" s="275">
        <f t="shared" si="44"/>
        <v>0.31117114952531805</v>
      </c>
      <c r="L68" s="275">
        <f t="shared" si="44"/>
        <v>-0.35983342716923106</v>
      </c>
      <c r="M68" s="275">
        <f t="shared" si="44"/>
        <v>-0.45714066971171369</v>
      </c>
      <c r="N68" s="275">
        <f t="shared" si="44"/>
        <v>-1</v>
      </c>
      <c r="O68" s="275"/>
      <c r="P68" s="275"/>
      <c r="Q68" s="275">
        <f t="shared" si="44"/>
        <v>-1</v>
      </c>
      <c r="R68" s="275"/>
      <c r="S68" s="275"/>
      <c r="T68" s="275">
        <f t="shared" si="43"/>
        <v>-1</v>
      </c>
      <c r="U68" s="275"/>
      <c r="V68" s="275"/>
      <c r="W68" s="275">
        <f t="shared" si="43"/>
        <v>3.0891089858520586</v>
      </c>
      <c r="X68" s="275">
        <f t="shared" si="43"/>
        <v>-0.15241182754176649</v>
      </c>
      <c r="Y68" s="275">
        <f t="shared" si="43"/>
        <v>-0.40505861218986755</v>
      </c>
      <c r="Z68" s="11"/>
    </row>
    <row r="69" spans="1:324" s="37" customFormat="1" ht="42.75" thickBot="1">
      <c r="A69" s="262"/>
      <c r="B69" s="38" t="s">
        <v>53</v>
      </c>
      <c r="C69" s="280"/>
      <c r="D69" s="280"/>
      <c r="E69" s="280"/>
      <c r="F69" s="280"/>
      <c r="G69" s="280"/>
      <c r="H69" s="280"/>
      <c r="I69" s="280"/>
      <c r="J69" s="279">
        <f t="shared" si="43"/>
        <v>-6.3451462084936211E-2</v>
      </c>
      <c r="K69" s="279">
        <f t="shared" si="43"/>
        <v>0.11063490407476329</v>
      </c>
      <c r="L69" s="279">
        <f t="shared" si="43"/>
        <v>9.460335182402918E-2</v>
      </c>
      <c r="M69" s="279">
        <f t="shared" si="43"/>
        <v>-0.13432482229592685</v>
      </c>
      <c r="N69" s="279">
        <f t="shared" si="43"/>
        <v>-7.589475042639364E-2</v>
      </c>
      <c r="O69" s="279">
        <f t="shared" si="43"/>
        <v>1.4437307378284379E-2</v>
      </c>
      <c r="P69" s="279">
        <f t="shared" si="43"/>
        <v>0.15042929558475512</v>
      </c>
      <c r="Q69" s="279">
        <f t="shared" si="43"/>
        <v>3.62529210785058E-2</v>
      </c>
      <c r="R69" s="279">
        <f t="shared" si="43"/>
        <v>-7.5259048337848522E-2</v>
      </c>
      <c r="S69" s="279">
        <f t="shared" si="43"/>
        <v>-0.14559274011463044</v>
      </c>
      <c r="T69" s="279">
        <f t="shared" si="43"/>
        <v>0.15753759514907217</v>
      </c>
      <c r="U69" s="279">
        <f t="shared" si="43"/>
        <v>0.12179471990684333</v>
      </c>
      <c r="V69" s="279">
        <f t="shared" si="43"/>
        <v>8.7379117451923893E-2</v>
      </c>
      <c r="W69" s="279">
        <f t="shared" si="43"/>
        <v>0.11664619098283274</v>
      </c>
      <c r="X69" s="279">
        <f t="shared" si="43"/>
        <v>0.15051939997962271</v>
      </c>
      <c r="Y69" s="279">
        <f t="shared" si="43"/>
        <v>2.8934662062529988E-2</v>
      </c>
    </row>
    <row r="70" spans="1:324" s="44" customFormat="1" ht="21.75" thickBot="1">
      <c r="A70" s="262"/>
      <c r="B70" s="43" t="s">
        <v>46</v>
      </c>
      <c r="C70" s="281">
        <f t="shared" si="44"/>
        <v>-0.38888826694889345</v>
      </c>
      <c r="D70" s="281">
        <f t="shared" si="43"/>
        <v>1.3102296208824658</v>
      </c>
      <c r="E70" s="281">
        <f t="shared" si="43"/>
        <v>-3.599249633640831E-2</v>
      </c>
      <c r="F70" s="281">
        <f t="shared" si="43"/>
        <v>-4.9260308226520756E-2</v>
      </c>
      <c r="G70" s="281">
        <f t="shared" si="43"/>
        <v>-0.17000888149125074</v>
      </c>
      <c r="H70" s="281">
        <f t="shared" si="43"/>
        <v>0.41220802431122683</v>
      </c>
      <c r="I70" s="281">
        <f t="shared" si="43"/>
        <v>-0.24676217945349663</v>
      </c>
      <c r="J70" s="281">
        <f t="shared" si="43"/>
        <v>-5.954500180722945E-2</v>
      </c>
      <c r="K70" s="281">
        <f t="shared" si="43"/>
        <v>0.11837225813804308</v>
      </c>
      <c r="L70" s="281">
        <f t="shared" si="43"/>
        <v>-2.3616982363850139E-2</v>
      </c>
      <c r="M70" s="281">
        <f t="shared" si="43"/>
        <v>-0.13773995339728307</v>
      </c>
      <c r="N70" s="281">
        <f t="shared" si="43"/>
        <v>-9.6620711730990405E-2</v>
      </c>
      <c r="O70" s="281">
        <f t="shared" si="43"/>
        <v>8.6525479252437865E-2</v>
      </c>
      <c r="P70" s="281">
        <f t="shared" si="43"/>
        <v>0.23368201358698035</v>
      </c>
      <c r="Q70" s="281">
        <f t="shared" si="43"/>
        <v>4.2617675042933297E-2</v>
      </c>
      <c r="R70" s="281">
        <f t="shared" si="43"/>
        <v>-9.1513943804629808E-2</v>
      </c>
      <c r="S70" s="281">
        <f t="shared" si="43"/>
        <v>-0.15547072030900169</v>
      </c>
      <c r="T70" s="281">
        <f t="shared" si="43"/>
        <v>0.13621214151532737</v>
      </c>
      <c r="U70" s="281">
        <f t="shared" si="43"/>
        <v>0.15041941614849133</v>
      </c>
      <c r="V70" s="281">
        <f t="shared" si="43"/>
        <v>7.7812331077084115E-2</v>
      </c>
      <c r="W70" s="281">
        <f t="shared" si="43"/>
        <v>8.0366614146889226E-2</v>
      </c>
      <c r="X70" s="281">
        <f t="shared" si="43"/>
        <v>0.15040433845909498</v>
      </c>
      <c r="Y70" s="281">
        <f t="shared" si="43"/>
        <v>2.7886313469750176E-2</v>
      </c>
    </row>
    <row r="71" spans="1:324" ht="22.5">
      <c r="A71" s="262"/>
      <c r="B71" s="25" t="s">
        <v>47</v>
      </c>
      <c r="C71" s="270"/>
      <c r="D71" s="270"/>
      <c r="E71" s="270"/>
      <c r="F71" s="270"/>
      <c r="G71" s="270"/>
      <c r="H71" s="270"/>
      <c r="I71" s="270"/>
      <c r="J71" s="274">
        <f t="shared" ref="D71:Y73" si="45">(K32-J32)/J32</f>
        <v>-0.7616980756028966</v>
      </c>
      <c r="K71" s="274">
        <f t="shared" si="45"/>
        <v>-0.90707183347272557</v>
      </c>
      <c r="L71" s="274">
        <f t="shared" si="45"/>
        <v>-1</v>
      </c>
      <c r="M71" s="274"/>
      <c r="N71" s="274"/>
      <c r="O71" s="274"/>
      <c r="P71" s="274"/>
      <c r="Q71" s="274"/>
      <c r="R71" s="274">
        <f t="shared" si="45"/>
        <v>-0.7332271055053694</v>
      </c>
      <c r="S71" s="274">
        <f t="shared" si="45"/>
        <v>2.9188225253482663</v>
      </c>
      <c r="T71" s="274">
        <f t="shared" si="45"/>
        <v>-0.95681727777887371</v>
      </c>
      <c r="U71" s="274">
        <f t="shared" si="45"/>
        <v>-1</v>
      </c>
      <c r="V71" s="274"/>
      <c r="W71" s="274"/>
      <c r="X71" s="274"/>
      <c r="Y71" s="274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4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4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4"/>
      <c r="BM71" s="83"/>
      <c r="BN71" s="83"/>
      <c r="BO71" s="83"/>
      <c r="BP71" s="83"/>
      <c r="BQ71" s="83"/>
      <c r="BR71" s="83"/>
      <c r="BS71" s="83"/>
      <c r="BT71" s="83"/>
      <c r="BU71" s="83"/>
      <c r="BV71" s="83"/>
      <c r="BW71" s="83"/>
      <c r="BX71" s="83"/>
      <c r="BY71" s="83"/>
      <c r="BZ71" s="83"/>
      <c r="CA71" s="83"/>
      <c r="CB71" s="83"/>
      <c r="CC71" s="83"/>
      <c r="CD71" s="83"/>
      <c r="CE71" s="83"/>
      <c r="CF71" s="83"/>
      <c r="CG71" s="83"/>
      <c r="CH71" s="83"/>
      <c r="CI71" s="83"/>
      <c r="CJ71" s="83"/>
      <c r="CK71" s="83"/>
      <c r="CL71" s="84"/>
      <c r="CM71" s="105">
        <v>618</v>
      </c>
      <c r="CN71" s="106">
        <v>990</v>
      </c>
      <c r="CO71" s="106">
        <v>1605</v>
      </c>
      <c r="CP71" s="106">
        <v>5286</v>
      </c>
      <c r="CQ71" s="106">
        <v>2410</v>
      </c>
      <c r="CR71" s="106">
        <v>9729</v>
      </c>
      <c r="CS71" s="106">
        <v>13239</v>
      </c>
      <c r="CT71" s="106">
        <v>5234</v>
      </c>
      <c r="CU71" s="106">
        <v>2700</v>
      </c>
      <c r="CV71" s="112"/>
      <c r="CW71" s="106">
        <v>2206</v>
      </c>
      <c r="CX71" s="106">
        <v>1140</v>
      </c>
      <c r="CY71" s="27">
        <f t="shared" ref="CY71" si="46">SUM(CM71:CX71)</f>
        <v>45157</v>
      </c>
      <c r="CZ71" s="106">
        <v>1500</v>
      </c>
      <c r="DA71" s="106">
        <v>2714</v>
      </c>
      <c r="DB71" s="106">
        <v>766</v>
      </c>
      <c r="DC71" s="106">
        <v>3825</v>
      </c>
      <c r="DD71" s="106">
        <v>0</v>
      </c>
      <c r="DE71" s="106">
        <v>0</v>
      </c>
      <c r="DF71" s="106">
        <v>0</v>
      </c>
      <c r="DG71" s="106">
        <v>120</v>
      </c>
      <c r="DH71" s="106">
        <v>1235</v>
      </c>
      <c r="DI71" s="106">
        <v>420</v>
      </c>
      <c r="DJ71" s="106">
        <v>42</v>
      </c>
      <c r="DK71" s="106">
        <v>139</v>
      </c>
      <c r="DL71" s="27">
        <f t="shared" ref="DL71" si="47">SUM(CZ71:DK71)</f>
        <v>10761</v>
      </c>
      <c r="DM71" s="26">
        <v>0</v>
      </c>
      <c r="DN71" s="26">
        <v>0</v>
      </c>
      <c r="DO71" s="26">
        <v>0</v>
      </c>
      <c r="DP71" s="26">
        <v>0</v>
      </c>
      <c r="DQ71" s="26">
        <v>0</v>
      </c>
      <c r="DR71" s="26">
        <v>0</v>
      </c>
      <c r="DS71" s="26">
        <v>1000</v>
      </c>
      <c r="DT71" s="26">
        <v>0</v>
      </c>
      <c r="DU71" s="26">
        <v>0</v>
      </c>
      <c r="DV71" s="26">
        <v>0</v>
      </c>
      <c r="DW71" s="26">
        <v>0</v>
      </c>
      <c r="DX71" s="26">
        <v>0</v>
      </c>
      <c r="DY71" s="27">
        <f t="shared" ref="DY71" si="48">SUM(DM71:DX71)</f>
        <v>1000</v>
      </c>
      <c r="DZ71" s="26">
        <v>0</v>
      </c>
      <c r="EA71" s="26">
        <v>0</v>
      </c>
      <c r="EB71" s="26">
        <v>0</v>
      </c>
      <c r="EC71" s="26">
        <v>0</v>
      </c>
      <c r="ED71" s="26">
        <v>0</v>
      </c>
      <c r="EE71" s="26">
        <v>0</v>
      </c>
      <c r="EF71" s="26">
        <v>0</v>
      </c>
      <c r="EG71" s="26">
        <v>0</v>
      </c>
      <c r="EH71" s="26">
        <v>0</v>
      </c>
      <c r="EI71" s="26">
        <v>0</v>
      </c>
      <c r="EJ71" s="26">
        <v>0</v>
      </c>
      <c r="EK71" s="26">
        <v>0</v>
      </c>
      <c r="EL71" s="27">
        <f t="shared" ref="EL71" si="49">SUM(DZ71:EK71)</f>
        <v>0</v>
      </c>
      <c r="EM71" s="26">
        <v>0</v>
      </c>
      <c r="EN71" s="26">
        <v>0</v>
      </c>
      <c r="EO71" s="26">
        <v>0</v>
      </c>
      <c r="EP71" s="26">
        <v>0</v>
      </c>
      <c r="EQ71" s="26">
        <v>0</v>
      </c>
      <c r="ER71" s="26">
        <v>0</v>
      </c>
      <c r="ES71" s="26">
        <v>0</v>
      </c>
      <c r="ET71" s="26">
        <v>0</v>
      </c>
      <c r="EU71" s="26">
        <v>0</v>
      </c>
      <c r="EV71" s="26">
        <v>0</v>
      </c>
      <c r="EW71" s="26">
        <v>0</v>
      </c>
      <c r="EX71" s="26">
        <v>0</v>
      </c>
      <c r="EY71" s="27">
        <f t="shared" ref="EY71" si="50">SUM(EM71:EX71)</f>
        <v>0</v>
      </c>
      <c r="EZ71" s="26">
        <v>0</v>
      </c>
      <c r="FA71" s="26">
        <v>0</v>
      </c>
      <c r="FB71" s="26">
        <v>0</v>
      </c>
      <c r="FC71" s="26">
        <v>0</v>
      </c>
      <c r="FD71" s="26">
        <v>0</v>
      </c>
      <c r="FE71" s="26">
        <v>0</v>
      </c>
      <c r="FF71" s="26">
        <v>0</v>
      </c>
      <c r="FG71" s="26">
        <v>0</v>
      </c>
      <c r="FH71" s="26">
        <v>0</v>
      </c>
      <c r="FI71" s="26">
        <v>0</v>
      </c>
      <c r="FJ71" s="26">
        <v>0</v>
      </c>
      <c r="FK71" s="26">
        <v>0</v>
      </c>
      <c r="FL71" s="27">
        <f t="shared" ref="FL71" si="51">SUM(EZ71:FK71)</f>
        <v>0</v>
      </c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7">
        <f t="shared" ref="FY71" si="52">SUM(FM71:FX71)</f>
        <v>0</v>
      </c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7">
        <f t="shared" ref="GL71" si="53">SUM(FZ71:GK71)</f>
        <v>0</v>
      </c>
      <c r="GM71" s="26"/>
      <c r="GN71" s="26"/>
      <c r="GO71" s="26"/>
      <c r="GP71" s="26"/>
      <c r="GQ71" s="26"/>
      <c r="GR71" s="26"/>
      <c r="GS71" s="26"/>
      <c r="GT71" s="26"/>
      <c r="GU71" s="26"/>
      <c r="GV71" s="26"/>
      <c r="GW71" s="26"/>
      <c r="GX71" s="26"/>
      <c r="GY71" s="27">
        <f t="shared" ref="GY71" si="54">SUM(GM71:GX71)</f>
        <v>0</v>
      </c>
      <c r="GZ71" s="26"/>
      <c r="HA71" s="26"/>
      <c r="HB71" s="26"/>
      <c r="HC71" s="26"/>
      <c r="HD71" s="26"/>
      <c r="HE71" s="26"/>
      <c r="HF71" s="26"/>
      <c r="HG71" s="26"/>
      <c r="HH71" s="26"/>
      <c r="HI71" s="26"/>
      <c r="HJ71" s="26"/>
      <c r="HK71" s="26"/>
      <c r="HL71" s="27">
        <f t="shared" ref="HL71" si="55">SUM(GZ71:HK71)</f>
        <v>0</v>
      </c>
      <c r="HM71" s="26"/>
      <c r="HN71" s="26"/>
      <c r="HO71" s="26"/>
      <c r="HP71" s="26"/>
      <c r="HQ71" s="26"/>
      <c r="HR71" s="26"/>
      <c r="HS71" s="26"/>
      <c r="HT71" s="26"/>
      <c r="HU71" s="26"/>
      <c r="HV71" s="26"/>
      <c r="HW71" s="26"/>
      <c r="HX71" s="26"/>
      <c r="HY71" s="27">
        <f t="shared" ref="HY71" si="56">SUM(HM71:HX71)</f>
        <v>0</v>
      </c>
      <c r="HZ71" s="26"/>
      <c r="IA71" s="26"/>
      <c r="IB71" s="26"/>
      <c r="IC71" s="26"/>
      <c r="ID71" s="26"/>
      <c r="IE71" s="26"/>
      <c r="IF71" s="26"/>
      <c r="IG71" s="26"/>
      <c r="IH71" s="26"/>
      <c r="II71" s="26"/>
      <c r="IJ71" s="26"/>
      <c r="IK71" s="26"/>
      <c r="IL71" s="27">
        <f t="shared" ref="IL71" si="57">SUM(HZ71:IK71)</f>
        <v>0</v>
      </c>
      <c r="IM71" s="26"/>
      <c r="IN71" s="26"/>
      <c r="IO71" s="26"/>
      <c r="IP71" s="26"/>
      <c r="IQ71" s="26"/>
      <c r="IR71" s="26"/>
      <c r="IS71" s="26"/>
      <c r="IT71" s="26"/>
      <c r="IU71" s="26"/>
      <c r="IV71" s="26"/>
      <c r="IW71" s="26"/>
      <c r="IX71" s="26"/>
      <c r="IY71" s="27">
        <f t="shared" ref="IY71" si="58">SUM(IM71:IX71)</f>
        <v>0</v>
      </c>
      <c r="IZ71" s="26"/>
      <c r="JA71" s="26"/>
      <c r="JB71" s="26"/>
      <c r="JC71" s="26"/>
      <c r="JD71" s="26"/>
      <c r="JE71" s="26"/>
      <c r="JF71" s="26"/>
      <c r="JG71" s="26"/>
      <c r="JH71" s="26"/>
      <c r="JI71" s="26"/>
      <c r="JJ71" s="26"/>
      <c r="JK71" s="26"/>
      <c r="JL71" s="27">
        <f t="shared" ref="JL71" si="59">SUM(IZ71:JK71)</f>
        <v>0</v>
      </c>
      <c r="JM71" s="26"/>
      <c r="JN71" s="26"/>
      <c r="JO71" s="26"/>
      <c r="JP71" s="26"/>
      <c r="JQ71" s="26"/>
      <c r="JR71" s="26"/>
      <c r="JS71" s="26"/>
      <c r="JT71" s="26"/>
      <c r="JU71" s="26"/>
      <c r="JV71" s="26"/>
      <c r="JW71" s="26"/>
      <c r="JX71" s="26"/>
      <c r="JY71" s="27">
        <f t="shared" ref="JY71" si="60">SUM(JM71:JX71)</f>
        <v>0</v>
      </c>
      <c r="JZ71" s="26"/>
      <c r="KA71" s="26"/>
      <c r="KB71" s="26"/>
      <c r="KC71" s="26"/>
      <c r="KD71" s="26"/>
      <c r="KE71" s="26"/>
      <c r="KF71" s="26"/>
      <c r="KG71" s="26"/>
      <c r="KH71" s="26"/>
      <c r="KI71" s="26"/>
      <c r="KJ71" s="26"/>
      <c r="KK71" s="26"/>
      <c r="KL71" s="27">
        <f t="shared" ref="KL71" si="61">SUM(JZ71:KK71)</f>
        <v>0</v>
      </c>
      <c r="KM71" s="26"/>
      <c r="KN71" s="26"/>
      <c r="KO71" s="26"/>
      <c r="KP71" s="26"/>
      <c r="KQ71" s="26"/>
      <c r="KR71" s="26"/>
      <c r="KS71" s="26"/>
      <c r="KT71" s="26"/>
      <c r="KU71" s="26"/>
      <c r="KV71" s="26"/>
      <c r="KW71" s="26"/>
      <c r="KX71" s="26"/>
      <c r="KY71" s="27">
        <f t="shared" ref="KY71" si="62">SUM(KM71:KX71)</f>
        <v>0</v>
      </c>
      <c r="KZ71" s="26"/>
      <c r="LA71" s="26"/>
      <c r="LB71" s="26"/>
      <c r="LC71" s="26"/>
      <c r="LD71" s="26"/>
      <c r="LE71" s="26"/>
      <c r="LF71" s="26"/>
      <c r="LG71" s="26"/>
      <c r="LH71" s="26"/>
      <c r="LI71" s="26"/>
      <c r="LJ71" s="26"/>
      <c r="LK71" s="26"/>
      <c r="LL71" s="27">
        <f t="shared" ref="LL71" si="63">SUM(KZ71:LK71)</f>
        <v>0</v>
      </c>
    </row>
    <row r="72" spans="1:324" ht="22.5" customHeight="1" thickBot="1">
      <c r="A72" s="262"/>
      <c r="B72" s="45" t="s">
        <v>48</v>
      </c>
      <c r="C72" s="271"/>
      <c r="D72" s="271"/>
      <c r="E72" s="271"/>
      <c r="F72" s="271"/>
      <c r="G72" s="271"/>
      <c r="H72" s="271"/>
      <c r="I72" s="271"/>
      <c r="J72" s="275">
        <f t="shared" ref="C72:R73" si="64">(K33-J33)/J33</f>
        <v>8.3744861643722246E-2</v>
      </c>
      <c r="K72" s="275">
        <f t="shared" si="64"/>
        <v>3.3029975179787438E-2</v>
      </c>
      <c r="L72" s="275">
        <f t="shared" si="64"/>
        <v>-0.18926811237062593</v>
      </c>
      <c r="M72" s="275">
        <f t="shared" si="64"/>
        <v>-0.4294372102919497</v>
      </c>
      <c r="N72" s="275">
        <f t="shared" si="64"/>
        <v>0.18442530978456628</v>
      </c>
      <c r="O72" s="275">
        <f t="shared" si="64"/>
        <v>0.17661445679656171</v>
      </c>
      <c r="P72" s="275">
        <f t="shared" si="64"/>
        <v>6.3825824276788554E-2</v>
      </c>
      <c r="Q72" s="275">
        <f t="shared" si="64"/>
        <v>0.44729730421684993</v>
      </c>
      <c r="R72" s="275">
        <f t="shared" si="64"/>
        <v>-0.39489084920415318</v>
      </c>
      <c r="S72" s="275">
        <f t="shared" si="45"/>
        <v>0.18210003116241988</v>
      </c>
      <c r="T72" s="275">
        <f t="shared" si="45"/>
        <v>-0.12798889918702391</v>
      </c>
      <c r="U72" s="275">
        <f t="shared" si="45"/>
        <v>7.4786138864035692E-2</v>
      </c>
      <c r="V72" s="275">
        <f t="shared" si="45"/>
        <v>0.48851354584352752</v>
      </c>
      <c r="W72" s="275">
        <f t="shared" si="45"/>
        <v>0.14251153146472509</v>
      </c>
      <c r="X72" s="275">
        <f t="shared" si="45"/>
        <v>1.8017678419487725E-2</v>
      </c>
      <c r="Y72" s="275">
        <f t="shared" si="45"/>
        <v>0.12907225040764528</v>
      </c>
      <c r="Z72" s="11"/>
    </row>
    <row r="73" spans="1:324" s="44" customFormat="1" ht="21.75" thickBot="1">
      <c r="A73" s="262"/>
      <c r="B73" s="43" t="s">
        <v>49</v>
      </c>
      <c r="C73" s="270"/>
      <c r="D73" s="270"/>
      <c r="E73" s="270"/>
      <c r="F73" s="270"/>
      <c r="G73" s="270"/>
      <c r="H73" s="270"/>
      <c r="I73" s="270"/>
      <c r="J73" s="272">
        <f t="shared" si="45"/>
        <v>-0.24075443472643668</v>
      </c>
      <c r="K73" s="272">
        <f t="shared" si="45"/>
        <v>-8.0223003380874555E-2</v>
      </c>
      <c r="L73" s="272">
        <f t="shared" si="45"/>
        <v>-0.19913583252190847</v>
      </c>
      <c r="M73" s="272">
        <f t="shared" si="45"/>
        <v>-0.4294372102919497</v>
      </c>
      <c r="N73" s="272">
        <f t="shared" si="45"/>
        <v>0.18442530978456628</v>
      </c>
      <c r="O73" s="272">
        <f t="shared" si="45"/>
        <v>0.17661445679656171</v>
      </c>
      <c r="P73" s="272">
        <f t="shared" si="45"/>
        <v>6.3825824276788554E-2</v>
      </c>
      <c r="Q73" s="272">
        <f t="shared" si="45"/>
        <v>0.88115549759144818</v>
      </c>
      <c r="R73" s="272">
        <f t="shared" si="45"/>
        <v>-0.47292265311399179</v>
      </c>
      <c r="S73" s="272">
        <f t="shared" si="45"/>
        <v>0.50156351168003144</v>
      </c>
      <c r="T73" s="272">
        <f t="shared" si="45"/>
        <v>-0.38049214151467897</v>
      </c>
      <c r="U73" s="272">
        <f t="shared" si="45"/>
        <v>5.1962357407960409E-2</v>
      </c>
      <c r="V73" s="272">
        <f t="shared" si="45"/>
        <v>0.48851354584352752</v>
      </c>
      <c r="W73" s="272">
        <f t="shared" si="45"/>
        <v>0.14251153146472509</v>
      </c>
      <c r="X73" s="272">
        <f t="shared" si="45"/>
        <v>1.8017678419487725E-2</v>
      </c>
      <c r="Y73" s="272">
        <f t="shared" si="45"/>
        <v>0.12907225040764528</v>
      </c>
    </row>
    <row r="74" spans="1:324" s="44" customFormat="1" ht="32.25" thickBot="1">
      <c r="A74" s="263"/>
      <c r="B74" s="43" t="s">
        <v>66</v>
      </c>
      <c r="C74" s="272">
        <f>(D36-C36)/C36</f>
        <v>-0.21994400745844084</v>
      </c>
      <c r="D74" s="272">
        <f t="shared" ref="D74:Y74" si="65">(E36-D36)/D36</f>
        <v>0.45941993755738175</v>
      </c>
      <c r="E74" s="272">
        <f t="shared" si="65"/>
        <v>8.6770180101084685E-2</v>
      </c>
      <c r="F74" s="272">
        <f t="shared" si="65"/>
        <v>6.8623666456449961E-2</v>
      </c>
      <c r="G74" s="272">
        <f t="shared" si="65"/>
        <v>-0.15937226151451811</v>
      </c>
      <c r="H74" s="272">
        <f t="shared" si="65"/>
        <v>0.14604198683057124</v>
      </c>
      <c r="I74" s="272">
        <f t="shared" si="65"/>
        <v>-3.8757999401097469E-2</v>
      </c>
      <c r="J74" s="272">
        <f t="shared" si="65"/>
        <v>4.091500810493371E-2</v>
      </c>
      <c r="K74" s="272">
        <f t="shared" si="65"/>
        <v>4.8973701667892271E-2</v>
      </c>
      <c r="L74" s="272">
        <f t="shared" si="65"/>
        <v>-9.6833971485918519E-2</v>
      </c>
      <c r="M74" s="272">
        <f t="shared" si="65"/>
        <v>-3.1578413374815442E-2</v>
      </c>
      <c r="N74" s="272">
        <f t="shared" si="65"/>
        <v>-0.19362131018915188</v>
      </c>
      <c r="O74" s="272">
        <f t="shared" si="65"/>
        <v>0.18998019330160376</v>
      </c>
      <c r="P74" s="272">
        <f t="shared" si="65"/>
        <v>0.28372683770716778</v>
      </c>
      <c r="Q74" s="272">
        <f t="shared" si="65"/>
        <v>0.71832452699992888</v>
      </c>
      <c r="R74" s="272">
        <f t="shared" si="65"/>
        <v>-0.33085994731897961</v>
      </c>
      <c r="S74" s="272">
        <f t="shared" si="65"/>
        <v>1.0530343909048735E-2</v>
      </c>
      <c r="T74" s="272">
        <f t="shared" si="65"/>
        <v>0.10133078602747643</v>
      </c>
      <c r="U74" s="272">
        <f t="shared" si="65"/>
        <v>2.2129982791214111E-2</v>
      </c>
      <c r="V74" s="272">
        <f t="shared" si="65"/>
        <v>0.12937466312716467</v>
      </c>
      <c r="W74" s="272">
        <f t="shared" si="65"/>
        <v>2.0588581651940507E-2</v>
      </c>
      <c r="X74" s="272">
        <f t="shared" si="65"/>
        <v>5.1299289288212258E-2</v>
      </c>
      <c r="Y74" s="272">
        <f t="shared" si="65"/>
        <v>0.19298964652446352</v>
      </c>
    </row>
    <row r="75" spans="1:324" ht="51" customHeight="1">
      <c r="A75" s="264" t="s">
        <v>83</v>
      </c>
      <c r="B75" s="210" t="s">
        <v>84</v>
      </c>
      <c r="C75" s="270"/>
      <c r="D75" s="270"/>
      <c r="E75" s="270"/>
      <c r="F75" s="270"/>
      <c r="G75" s="270"/>
      <c r="H75" s="270"/>
      <c r="I75" s="270"/>
      <c r="J75" s="270"/>
      <c r="K75" s="270"/>
      <c r="L75" s="270"/>
      <c r="M75" s="270"/>
      <c r="N75" s="270"/>
      <c r="O75" s="274">
        <f t="shared" ref="D75:Y78" si="66">(P37-O37)/O37</f>
        <v>0.31177055851574187</v>
      </c>
      <c r="P75" s="274">
        <f t="shared" si="66"/>
        <v>2.0172349598148926</v>
      </c>
      <c r="Q75" s="274">
        <f t="shared" si="66"/>
        <v>-0.24108438274389193</v>
      </c>
      <c r="R75" s="274">
        <f t="shared" si="66"/>
        <v>-0.28311832729770009</v>
      </c>
      <c r="S75" s="274">
        <f t="shared" si="66"/>
        <v>0.35356658427482657</v>
      </c>
      <c r="T75" s="274">
        <f t="shared" si="66"/>
        <v>-0.38987467995272218</v>
      </c>
      <c r="U75" s="274">
        <f t="shared" si="66"/>
        <v>-8.0458254694347114E-2</v>
      </c>
      <c r="V75" s="274">
        <f t="shared" si="66"/>
        <v>0.48107586298050153</v>
      </c>
      <c r="W75" s="274">
        <f t="shared" si="66"/>
        <v>0.11499817074563654</v>
      </c>
      <c r="X75" s="274">
        <f t="shared" si="66"/>
        <v>0.12651030402544852</v>
      </c>
      <c r="Y75" s="274">
        <f t="shared" si="66"/>
        <v>-0.69768888798192563</v>
      </c>
      <c r="Z75" s="11"/>
    </row>
    <row r="76" spans="1:324" ht="51" customHeight="1">
      <c r="A76" s="265"/>
      <c r="B76" s="244" t="s">
        <v>87</v>
      </c>
      <c r="C76" s="273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8"/>
      <c r="P76" s="278"/>
      <c r="Q76" s="278"/>
      <c r="R76" s="278"/>
      <c r="S76" s="278"/>
      <c r="T76" s="278"/>
      <c r="U76" s="278"/>
      <c r="V76" s="278"/>
      <c r="W76" s="278"/>
      <c r="X76" s="278"/>
      <c r="Y76" s="278"/>
      <c r="Z76" s="11"/>
    </row>
    <row r="77" spans="1:324" ht="51" customHeight="1" thickBot="1">
      <c r="A77" s="266"/>
      <c r="B77" s="211" t="s">
        <v>85</v>
      </c>
      <c r="C77" s="271"/>
      <c r="D77" s="271"/>
      <c r="E77" s="271"/>
      <c r="F77" s="271"/>
      <c r="G77" s="271"/>
      <c r="H77" s="271"/>
      <c r="I77" s="271"/>
      <c r="J77" s="271"/>
      <c r="K77" s="271"/>
      <c r="L77" s="271"/>
      <c r="M77" s="271"/>
      <c r="N77" s="271"/>
      <c r="O77" s="275"/>
      <c r="P77" s="275"/>
      <c r="Q77" s="275">
        <f t="shared" si="66"/>
        <v>-1</v>
      </c>
      <c r="R77" s="275"/>
      <c r="S77" s="275"/>
      <c r="T77" s="275"/>
      <c r="U77" s="275"/>
      <c r="V77" s="275"/>
      <c r="W77" s="275">
        <f t="shared" si="66"/>
        <v>0.59622694866098791</v>
      </c>
      <c r="X77" s="275">
        <f t="shared" si="66"/>
        <v>-0.19941053082655752</v>
      </c>
      <c r="Y77" s="275">
        <f t="shared" si="66"/>
        <v>-0.37201446646430136</v>
      </c>
      <c r="Z77" s="11"/>
    </row>
    <row r="78" spans="1:324" ht="51" customHeight="1" thickBot="1">
      <c r="A78" s="267"/>
      <c r="B78" s="214" t="s">
        <v>86</v>
      </c>
      <c r="C78" s="277"/>
      <c r="D78" s="277"/>
      <c r="E78" s="277"/>
      <c r="F78" s="277"/>
      <c r="G78" s="277"/>
      <c r="H78" s="277"/>
      <c r="I78" s="277"/>
      <c r="J78" s="277"/>
      <c r="K78" s="277"/>
      <c r="L78" s="277"/>
      <c r="M78" s="277"/>
      <c r="N78" s="277"/>
      <c r="O78" s="277">
        <f t="shared" si="66"/>
        <v>0.31177055851574187</v>
      </c>
      <c r="P78" s="277">
        <f t="shared" si="66"/>
        <v>2.0450157358368601</v>
      </c>
      <c r="Q78" s="277">
        <f t="shared" si="66"/>
        <v>-0.24800824344334119</v>
      </c>
      <c r="R78" s="277">
        <f t="shared" si="66"/>
        <v>-0.28311832729770009</v>
      </c>
      <c r="S78" s="277">
        <f t="shared" si="66"/>
        <v>0.35356658427482657</v>
      </c>
      <c r="T78" s="277">
        <f t="shared" si="66"/>
        <v>-0.38987467995272218</v>
      </c>
      <c r="U78" s="277">
        <f t="shared" si="66"/>
        <v>-8.0458254694347114E-2</v>
      </c>
      <c r="V78" s="277">
        <f t="shared" si="66"/>
        <v>0.53704125842574457</v>
      </c>
      <c r="W78" s="277">
        <f t="shared" si="66"/>
        <v>0.13252025007046084</v>
      </c>
      <c r="X78" s="277">
        <f t="shared" si="66"/>
        <v>0.10978419828511637</v>
      </c>
      <c r="Y78" s="277">
        <f t="shared" si="66"/>
        <v>-0.34578924704487884</v>
      </c>
      <c r="Z78" s="11"/>
    </row>
    <row r="80" spans="1:324" customFormat="1" ht="15">
      <c r="A80" s="254" t="s">
        <v>88</v>
      </c>
      <c r="B80" s="255"/>
      <c r="C80" s="255"/>
      <c r="D80" s="255"/>
      <c r="E80" s="255"/>
      <c r="F80" s="255"/>
    </row>
  </sheetData>
  <mergeCells count="4">
    <mergeCell ref="A5:A36"/>
    <mergeCell ref="A37:A40"/>
    <mergeCell ref="A49:A74"/>
    <mergeCell ref="A75:A7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Impor. Petrol. Prod. 1995-2019</vt:lpstr>
      <vt:lpstr>Petroleum Products</vt:lpstr>
      <vt:lpstr>Yearly imported petrol. prod.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ghamamy</dc:creator>
  <cp:lastModifiedBy>ghamamy</cp:lastModifiedBy>
  <dcterms:created xsi:type="dcterms:W3CDTF">2019-05-02T11:16:58Z</dcterms:created>
  <dcterms:modified xsi:type="dcterms:W3CDTF">2020-03-06T11:09:26Z</dcterms:modified>
</cp:coreProperties>
</file>